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60" windowHeight="8235"/>
  </bookViews>
  <sheets>
    <sheet name="补助金额总表-实际" sheetId="38" r:id="rId1"/>
    <sheet name="亩数汇总表" sheetId="35" r:id="rId2"/>
    <sheet name="计算补贴金额汇总表用" sheetId="33" state="hidden" r:id="rId3"/>
    <sheet name="补贴金额汇总表" sheetId="37" r:id="rId4"/>
    <sheet name="表一" sheetId="19" state="hidden" r:id="rId5"/>
    <sheet name="表二 (2)" sheetId="24" state="hidden" r:id="rId6"/>
  </sheets>
  <externalReferences>
    <externalReference r:id="rId7"/>
    <externalReference r:id="rId8"/>
  </externalReferences>
  <definedNames>
    <definedName name="_xlnm._FilterDatabase" localSheetId="4" hidden="1">表一!$A$3:$V$8</definedName>
    <definedName name="_xlnm.Print_Titles" localSheetId="4">表一!$1:$3</definedName>
    <definedName name="_xlnm._FilterDatabase" localSheetId="5" hidden="1">'表二 (2)'!$A$3:$T$43</definedName>
    <definedName name="_xlnm.Print_Titles" localSheetId="5">'表二 (2)'!$1:$3</definedName>
    <definedName name="_xlnm._FilterDatabase" localSheetId="2" hidden="1">计算补贴金额汇总表用!#REF!</definedName>
    <definedName name="_xlnm.Print_Titles" localSheetId="2">计算补贴金额汇总表用!#REF!</definedName>
    <definedName name="_xlnm.Print_Area" localSheetId="2">计算补贴金额汇总表用!#REF!</definedName>
    <definedName name="_xlnm._FilterDatabase" localSheetId="0" hidden="1">'补助金额总表-实际'!$A$3:$AO$25</definedName>
    <definedName name="_xlnm.Print_Titles" localSheetId="0">'补助金额总表-实际'!$1:$3</definedName>
    <definedName name="_xlnm.Print_Area" localSheetId="0">'补助金额总表-实际'!$A$1:$AO$25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H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规模户不能超过小农户66%，低于小农户金额66%按规模户实际金额核算
</t>
        </r>
      </text>
    </comment>
    <comment ref="P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Administrator:
规模户不能超过小农户66%，低于小农户金额66%按规模户实际金额核算</t>
        </r>
      </text>
    </comment>
    <comment ref="X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规模户不能超过小农户66%，低于小农户金额66%按规模户实际金额核算
</t>
        </r>
      </text>
    </comment>
    <comment ref="H22" authorId="0">
      <text>
        <r>
          <rPr>
            <b/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饲草生产加工服务龙头企业，无小农户，规模户全部认可</t>
        </r>
      </text>
    </comment>
    <comment ref="X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规模户不能超过小农户66%，低于小农户金额66%按规模户实际金额核算
</t>
        </r>
      </text>
    </comment>
    <comment ref="H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以苜蓿为主的饲草专业生产服务企业，无小农户，规模户全部认可</t>
        </r>
      </text>
    </comment>
    <comment ref="P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以苜蓿为主的饲草专业生产服务企业，无小农户，规模户全部认可
</t>
        </r>
      </text>
    </comment>
    <comment ref="X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以苜蓿为主的饲草专业生产服务企业，规模户全部认可
</t>
        </r>
      </text>
    </comment>
    <comment ref="AF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以苜蓿为主的饲草专业生产服务企业，规模户全部认可
</t>
        </r>
      </text>
    </comment>
  </commentList>
</comments>
</file>

<file path=xl/sharedStrings.xml><?xml version="1.0" encoding="utf-8"?>
<sst xmlns="http://schemas.openxmlformats.org/spreadsheetml/2006/main" count="280" uniqueCount="92">
  <si>
    <t xml:space="preserve"> 2020年利通区农业生产托管服务试点项目服务费补贴汇总表</t>
  </si>
  <si>
    <t>单位：亩、元</t>
  </si>
  <si>
    <t>序号</t>
  </si>
  <si>
    <t>农户姓名</t>
  </si>
  <si>
    <t>服务环节</t>
  </si>
  <si>
    <t>服务面积合计</t>
  </si>
  <si>
    <t>补助金额合计</t>
  </si>
  <si>
    <t>备注</t>
  </si>
  <si>
    <t>耕</t>
  </si>
  <si>
    <t>种</t>
  </si>
  <si>
    <t>防</t>
  </si>
  <si>
    <t>收</t>
  </si>
  <si>
    <t>小农户</t>
  </si>
  <si>
    <t>规模户</t>
  </si>
  <si>
    <t>合计</t>
  </si>
  <si>
    <t>服务面积</t>
  </si>
  <si>
    <t>金额</t>
  </si>
  <si>
    <t>补助金额（小户30%）</t>
  </si>
  <si>
    <t>大户（补助系数0.66)</t>
  </si>
  <si>
    <t>补助金额（大户25%）</t>
  </si>
  <si>
    <t>小计</t>
  </si>
  <si>
    <t>宁夏邦田现代农业服务有限公司</t>
  </si>
  <si>
    <t>宁夏微米特农业开发有限公司</t>
  </si>
  <si>
    <t>宁夏硒夏农业开发有限公司</t>
  </si>
  <si>
    <t>小农户服务费不能超过333元/亩，服务补贴应认定为233165.4元，</t>
  </si>
  <si>
    <t>吴忠市利通区万植社会化服务公司</t>
  </si>
  <si>
    <t>小农户服务费不能超过333元/亩，服务补贴应认定为64189.8元，</t>
  </si>
  <si>
    <t>吴忠市利通区马莲渠乡马莲渠村经济合作社</t>
  </si>
  <si>
    <t>小农户服务费不能超过333元/亩，服务补贴应认定为48713.24元，</t>
  </si>
  <si>
    <t>吴忠市利通区马莲渠乡柴桥村经济合作社</t>
  </si>
  <si>
    <t>小农户服务费不能超过333元/亩，服务补贴应认定为40042.62元，</t>
  </si>
  <si>
    <t>吴忠市利通区马莲渠乡廖桥村经济合作社</t>
  </si>
  <si>
    <t>小农户服务费不能超过333元/亩，服务补贴应认定为50566.38元，</t>
  </si>
  <si>
    <t>宁夏丰穗现代农业服务有限公司</t>
  </si>
  <si>
    <t>补贴服务费规模户单户不能超过5万，规模户补助金额应为70700元</t>
  </si>
  <si>
    <t>中盛农药销售有限公司</t>
  </si>
  <si>
    <t>吴忠市郭占平农机作业服务有限公司</t>
  </si>
  <si>
    <t>吴忠市利通区丁云农机服务合作社</t>
  </si>
  <si>
    <t>小农户服务费不能超过333元/亩，服务补贴应认定为185561.55元</t>
  </si>
  <si>
    <t>吴忠市立军农机作业服务有限公司</t>
  </si>
  <si>
    <t>规模户补贴金额单户不能超过5万元，规模户补助金额应为116608.75</t>
  </si>
  <si>
    <t>吴忠市利通区聚宝农业有限公司</t>
  </si>
  <si>
    <t>吴忠市利通区百顺通达农牧有限公司</t>
  </si>
  <si>
    <t>吴忠市金贵种植专业合作社</t>
  </si>
  <si>
    <t>宁夏民享农牧有限公司</t>
  </si>
  <si>
    <t>饲草生产加工服务龙头企业，规模户服务费补贴按每户不超过5万元核定，两户核定100000元。</t>
  </si>
  <si>
    <t>吴忠市利通区美来农机服务专业合作社</t>
  </si>
  <si>
    <t>吴忠市新起点种植专业合作社</t>
  </si>
  <si>
    <t>以苜蓿为主的饲草专业生产服务企业，规模户服务费补贴按每户不超过5万元核定，规模户单户核定50000元，小农户服务费不能超过333元/亩，服务补贴应认定为18657.32元</t>
  </si>
  <si>
    <t>合     计</t>
  </si>
  <si>
    <t>小农户补贴金额占总补贴金额66.22%，规模户补贴金额占总补贴金额占补助金额33.78%</t>
  </si>
  <si>
    <t xml:space="preserve"> 2020年利通区农业生产托管服务试点项目标准亩数汇总表</t>
  </si>
  <si>
    <t>类目</t>
  </si>
  <si>
    <t>规模</t>
  </si>
  <si>
    <t xml:space="preserve">服务亩数
</t>
  </si>
  <si>
    <t>系数
（0.36）</t>
  </si>
  <si>
    <t>标准亩数</t>
  </si>
  <si>
    <t>服务亩数</t>
  </si>
  <si>
    <t>系数
（0.27）</t>
  </si>
  <si>
    <t>系数
（0.1）</t>
  </si>
  <si>
    <t>亩数（亩）</t>
  </si>
  <si>
    <t>占比</t>
  </si>
  <si>
    <t>补贴金额总合计</t>
  </si>
  <si>
    <t>实际补助金额合计</t>
  </si>
  <si>
    <t>原补助金额</t>
  </si>
  <si>
    <t>实际</t>
  </si>
  <si>
    <t xml:space="preserve"> 2020年利通区农业生产托管服务试点项目补贴金额汇总表</t>
  </si>
  <si>
    <t xml:space="preserve"> 2020年利通区农业生产托管服务试点项目服务费确认表</t>
  </si>
  <si>
    <t>表一</t>
  </si>
  <si>
    <t>日期：2020.12.30</t>
  </si>
  <si>
    <t>身份证号</t>
  </si>
  <si>
    <t>联系电话</t>
  </si>
  <si>
    <t>回访记录</t>
  </si>
  <si>
    <t>入户调查记录</t>
  </si>
  <si>
    <t>服务品种</t>
  </si>
  <si>
    <t>申报面积</t>
  </si>
  <si>
    <t>金额小计</t>
  </si>
  <si>
    <t>服务费单价</t>
  </si>
  <si>
    <t>面积（申报面积）</t>
  </si>
  <si>
    <t xml:space="preserve"> 2020年利通区农业生产托管服务试点项目服务面积及费用确认表</t>
  </si>
  <si>
    <t>表</t>
  </si>
  <si>
    <t>单位：亩</t>
  </si>
  <si>
    <t>服务单位</t>
  </si>
  <si>
    <t>联系方式</t>
  </si>
  <si>
    <t>服务农户</t>
  </si>
  <si>
    <t>标准面积小计</t>
  </si>
  <si>
    <t>小户</t>
  </si>
  <si>
    <t>大户</t>
  </si>
  <si>
    <t>马莲渠村经济合作社</t>
  </si>
  <si>
    <t>柴桥村经济合作社</t>
  </si>
  <si>
    <t>廖桥村经济合作社</t>
  </si>
  <si>
    <t>金贵种植专业合作社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</si>
</sst>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rgb="FF000000"/>
      <name val="小标宋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22" borderId="16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4" fillId="24" borderId="1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0" fontId="0" fillId="0" borderId="6" xfId="11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6" xfId="11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6" xfId="0" applyBorder="1">
      <alignment vertical="center"/>
    </xf>
    <xf numFmtId="176" fontId="0" fillId="0" borderId="6" xfId="0" applyNumberFormat="1" applyFill="1" applyBorder="1">
      <alignment vertical="center"/>
    </xf>
    <xf numFmtId="10" fontId="0" fillId="0" borderId="6" xfId="11" applyNumberFormat="1" applyFill="1" applyBorder="1">
      <alignment vertical="center"/>
    </xf>
    <xf numFmtId="176" fontId="0" fillId="0" borderId="6" xfId="11" applyNumberForma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9" fontId="0" fillId="0" borderId="0" xfId="11" applyFill="1">
      <alignment vertical="center"/>
    </xf>
    <xf numFmtId="0" fontId="3" fillId="0" borderId="6" xfId="0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0" fillId="0" borderId="0" xfId="11" applyNumberFormat="1" applyFill="1">
      <alignment vertical="center"/>
    </xf>
    <xf numFmtId="0" fontId="0" fillId="0" borderId="6" xfId="0" applyFont="1" applyBorder="1" applyAlignment="1">
      <alignment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29845</xdr:colOff>
      <xdr:row>0</xdr:row>
      <xdr:rowOff>9525</xdr:rowOff>
    </xdr:from>
    <xdr:to>
      <xdr:col>1</xdr:col>
      <xdr:colOff>1401445</xdr:colOff>
      <xdr:row>0</xdr:row>
      <xdr:rowOff>366395</xdr:rowOff>
    </xdr:to>
    <xdr:sp>
      <xdr:nvSpPr>
        <xdr:cNvPr id="2" name="文本框 1"/>
        <xdr:cNvSpPr txBox="1"/>
      </xdr:nvSpPr>
      <xdr:spPr>
        <a:xfrm>
          <a:off x="29845" y="9525"/>
          <a:ext cx="1714500" cy="3568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600"/>
            <a:t>附件</a:t>
          </a:r>
          <a:r>
            <a:rPr lang="en-US" altLang="zh-CN" sz="1600"/>
            <a:t>4.1</a:t>
          </a:r>
          <a:endParaRPr lang="en-US" altLang="zh-CN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409575</xdr:colOff>
      <xdr:row>0</xdr:row>
      <xdr:rowOff>375920</xdr:rowOff>
    </xdr:to>
    <xdr:sp>
      <xdr:nvSpPr>
        <xdr:cNvPr id="2" name="文本框 1"/>
        <xdr:cNvSpPr txBox="1"/>
      </xdr:nvSpPr>
      <xdr:spPr>
        <a:xfrm>
          <a:off x="19050" y="19050"/>
          <a:ext cx="1714500" cy="3568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/>
            <a:t>附件</a:t>
          </a:r>
          <a:r>
            <a:rPr lang="en-US" altLang="zh-CN" sz="1600"/>
            <a:t>4.2</a:t>
          </a:r>
          <a:endParaRPr lang="en-US" altLang="zh-CN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581660</xdr:colOff>
      <xdr:row>0</xdr:row>
      <xdr:rowOff>357505</xdr:rowOff>
    </xdr:to>
    <xdr:sp>
      <xdr:nvSpPr>
        <xdr:cNvPr id="2" name="文本框 1"/>
        <xdr:cNvSpPr txBox="1"/>
      </xdr:nvSpPr>
      <xdr:spPr>
        <a:xfrm>
          <a:off x="19050" y="9525"/>
          <a:ext cx="1248410" cy="347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/>
            <a:t>附件</a:t>
          </a:r>
          <a:r>
            <a:rPr lang="en-US" altLang="zh-CN" sz="1600"/>
            <a:t>4.3</a:t>
          </a:r>
          <a:endParaRPr lang="en-US" altLang="zh-CN" sz="1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20180402-163651\Documents\WeChat%20Files\wxid_kr8n6r330cy022\FileStorage\File\2021-01\&#23567;&#251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20180402-163651\Documents\WeChat%20Files\wxid_kr8n6r330cy022\FileStorage\File\2021-01\&#22823;&#25143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邦田"/>
      <sheetName val="微米特"/>
      <sheetName val="硒夏"/>
      <sheetName val="万植"/>
      <sheetName val="马连渠村"/>
      <sheetName val="柴桥村"/>
      <sheetName val="廖桥村"/>
      <sheetName val="丰穗"/>
      <sheetName val="中盛"/>
      <sheetName val="郭占平"/>
      <sheetName val="丁云"/>
      <sheetName val="立军"/>
      <sheetName val="聚宝"/>
      <sheetName val="百顺通达"/>
      <sheetName val="金贵"/>
      <sheetName val="美来"/>
      <sheetName val="新起点"/>
    </sheetNames>
    <sheetDataSet>
      <sheetData sheetId="0">
        <row r="9">
          <cell r="P9">
            <v>1853</v>
          </cell>
          <cell r="Q9">
            <v>69780</v>
          </cell>
        </row>
      </sheetData>
      <sheetData sheetId="1">
        <row r="13">
          <cell r="J13">
            <v>193</v>
          </cell>
          <cell r="K13">
            <v>16405</v>
          </cell>
        </row>
        <row r="13">
          <cell r="P13">
            <v>3763</v>
          </cell>
          <cell r="Q13">
            <v>130260</v>
          </cell>
        </row>
      </sheetData>
      <sheetData sheetId="2">
        <row r="48">
          <cell r="J48">
            <v>2642</v>
          </cell>
          <cell r="K48">
            <v>342650</v>
          </cell>
        </row>
        <row r="48">
          <cell r="M48">
            <v>2642</v>
          </cell>
          <cell r="N48">
            <v>214150</v>
          </cell>
        </row>
        <row r="48">
          <cell r="P48">
            <v>2642</v>
          </cell>
          <cell r="Q48">
            <v>249860</v>
          </cell>
        </row>
        <row r="48">
          <cell r="AA48">
            <v>233165.4</v>
          </cell>
        </row>
      </sheetData>
      <sheetData sheetId="3">
        <row r="145">
          <cell r="J145">
            <v>1670</v>
          </cell>
          <cell r="K145">
            <v>108550</v>
          </cell>
        </row>
        <row r="145">
          <cell r="M145">
            <v>1670</v>
          </cell>
          <cell r="N145">
            <v>43584</v>
          </cell>
        </row>
        <row r="145">
          <cell r="P145">
            <v>262</v>
          </cell>
          <cell r="Q145">
            <v>68120</v>
          </cell>
        </row>
        <row r="145">
          <cell r="AA145">
            <v>64189.8</v>
          </cell>
        </row>
      </sheetData>
      <sheetData sheetId="4">
        <row r="138">
          <cell r="P138">
            <v>487.62</v>
          </cell>
          <cell r="Q138">
            <v>121905</v>
          </cell>
        </row>
        <row r="138">
          <cell r="S138">
            <v>487.62</v>
          </cell>
          <cell r="T138">
            <v>73143</v>
          </cell>
        </row>
        <row r="138">
          <cell r="AA138">
            <v>48713.238</v>
          </cell>
        </row>
      </sheetData>
      <sheetData sheetId="5">
        <row r="233">
          <cell r="J233">
            <v>199.11</v>
          </cell>
          <cell r="K233">
            <v>19911</v>
          </cell>
        </row>
        <row r="233">
          <cell r="M233">
            <v>199.11</v>
          </cell>
          <cell r="N233">
            <v>3982.2</v>
          </cell>
        </row>
        <row r="233">
          <cell r="P233">
            <v>492.31</v>
          </cell>
          <cell r="Q233">
            <v>76450.6</v>
          </cell>
        </row>
        <row r="233">
          <cell r="S233">
            <v>293.2</v>
          </cell>
          <cell r="T233">
            <v>35184</v>
          </cell>
        </row>
        <row r="233">
          <cell r="AA233">
            <v>40042.62</v>
          </cell>
        </row>
      </sheetData>
      <sheetData sheetId="6">
        <row r="179">
          <cell r="J179">
            <v>506.17</v>
          </cell>
          <cell r="K179">
            <v>12654.25</v>
          </cell>
        </row>
        <row r="179">
          <cell r="P179">
            <v>506.17</v>
          </cell>
          <cell r="Q179">
            <v>113888.25</v>
          </cell>
        </row>
        <row r="179">
          <cell r="S179">
            <v>506.17</v>
          </cell>
          <cell r="T179">
            <v>75925.5</v>
          </cell>
        </row>
        <row r="179">
          <cell r="AA179">
            <v>50566.383</v>
          </cell>
        </row>
      </sheetData>
      <sheetData sheetId="7">
        <row r="34">
          <cell r="P34">
            <v>2913</v>
          </cell>
          <cell r="Q34">
            <v>174780</v>
          </cell>
        </row>
        <row r="34">
          <cell r="S34">
            <v>2913</v>
          </cell>
          <cell r="T34">
            <v>582600</v>
          </cell>
        </row>
      </sheetData>
      <sheetData sheetId="8">
        <row r="33">
          <cell r="P33">
            <v>2149</v>
          </cell>
          <cell r="Q33">
            <v>58925</v>
          </cell>
        </row>
      </sheetData>
      <sheetData sheetId="9">
        <row r="51">
          <cell r="J51">
            <v>1930.8</v>
          </cell>
          <cell r="K51">
            <v>169298.5</v>
          </cell>
        </row>
        <row r="51">
          <cell r="M51">
            <v>1930.8</v>
          </cell>
          <cell r="N51">
            <v>44151.5</v>
          </cell>
        </row>
        <row r="51">
          <cell r="P51">
            <v>1346.8</v>
          </cell>
          <cell r="Q51">
            <v>64445.4</v>
          </cell>
        </row>
        <row r="51">
          <cell r="S51">
            <v>13</v>
          </cell>
          <cell r="T51">
            <v>1300</v>
          </cell>
        </row>
      </sheetData>
      <sheetData sheetId="10">
        <row r="36">
          <cell r="J36">
            <v>1888.15</v>
          </cell>
          <cell r="K36">
            <v>465404</v>
          </cell>
        </row>
        <row r="36">
          <cell r="M36">
            <v>1888.15</v>
          </cell>
          <cell r="N36">
            <v>175843</v>
          </cell>
        </row>
        <row r="36">
          <cell r="P36">
            <v>1888.15</v>
          </cell>
          <cell r="Q36">
            <v>216913.5</v>
          </cell>
        </row>
        <row r="36">
          <cell r="AE36">
            <v>185561.55</v>
          </cell>
        </row>
      </sheetData>
      <sheetData sheetId="11">
        <row r="784">
          <cell r="J784">
            <v>2641.78</v>
          </cell>
          <cell r="K784">
            <v>331181.4</v>
          </cell>
        </row>
        <row r="784">
          <cell r="M784">
            <v>2641.78</v>
          </cell>
          <cell r="N784">
            <v>105671.2</v>
          </cell>
        </row>
        <row r="784">
          <cell r="P784">
            <v>2641.78</v>
          </cell>
          <cell r="Q784">
            <v>79886.28</v>
          </cell>
        </row>
        <row r="784">
          <cell r="S784">
            <v>1514.78</v>
          </cell>
          <cell r="T784">
            <v>93673.9952</v>
          </cell>
        </row>
      </sheetData>
      <sheetData sheetId="12">
        <row r="91">
          <cell r="J91">
            <v>3590.8</v>
          </cell>
          <cell r="K91">
            <v>583004</v>
          </cell>
        </row>
        <row r="91">
          <cell r="M91">
            <v>3210.8</v>
          </cell>
          <cell r="N91">
            <v>72780</v>
          </cell>
        </row>
        <row r="91">
          <cell r="P91">
            <v>533.1</v>
          </cell>
          <cell r="Q91">
            <v>47979</v>
          </cell>
        </row>
      </sheetData>
      <sheetData sheetId="13">
        <row r="21">
          <cell r="P21">
            <v>1167</v>
          </cell>
          <cell r="Q21">
            <v>91592</v>
          </cell>
        </row>
        <row r="21">
          <cell r="S21">
            <v>1099</v>
          </cell>
          <cell r="T21">
            <v>219800</v>
          </cell>
        </row>
      </sheetData>
      <sheetData sheetId="14">
        <row r="382">
          <cell r="P382">
            <v>4670.59</v>
          </cell>
          <cell r="Q382">
            <v>116764.75</v>
          </cell>
        </row>
      </sheetData>
      <sheetData sheetId="15">
        <row r="190">
          <cell r="M190">
            <v>1472.5</v>
          </cell>
          <cell r="N190">
            <v>29450</v>
          </cell>
        </row>
        <row r="190">
          <cell r="P190">
            <v>3288</v>
          </cell>
          <cell r="Q190">
            <v>147200</v>
          </cell>
        </row>
      </sheetData>
      <sheetData sheetId="16">
        <row r="88">
          <cell r="P88">
            <v>186.76</v>
          </cell>
          <cell r="Q88">
            <v>11205.6</v>
          </cell>
        </row>
        <row r="88">
          <cell r="S88">
            <v>186.76</v>
          </cell>
          <cell r="T88">
            <v>59763.2</v>
          </cell>
        </row>
        <row r="88">
          <cell r="AA88">
            <v>18657.324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邦田"/>
      <sheetName val="微米特"/>
      <sheetName val="丰穗"/>
      <sheetName val="中盛"/>
      <sheetName val="郭占平"/>
      <sheetName val="丁云"/>
      <sheetName val="立军"/>
      <sheetName val="聚宝"/>
      <sheetName val="百顺通达"/>
      <sheetName val="金贵"/>
      <sheetName val="民享"/>
      <sheetName val="美来"/>
      <sheetName val="新起点"/>
    </sheetNames>
    <sheetDataSet>
      <sheetData sheetId="0">
        <row r="8">
          <cell r="J8">
            <v>793</v>
          </cell>
          <cell r="K8">
            <v>67405</v>
          </cell>
        </row>
        <row r="8">
          <cell r="P8">
            <v>2235.6</v>
          </cell>
          <cell r="Q8">
            <v>114648</v>
          </cell>
        </row>
      </sheetData>
      <sheetData sheetId="1">
        <row r="11">
          <cell r="P11">
            <v>1734</v>
          </cell>
          <cell r="Q11">
            <v>96300</v>
          </cell>
        </row>
      </sheetData>
      <sheetData sheetId="2">
        <row r="8">
          <cell r="P8">
            <v>1806.62</v>
          </cell>
          <cell r="Q8">
            <v>54198.6</v>
          </cell>
        </row>
        <row r="8">
          <cell r="S8">
            <v>1806.62</v>
          </cell>
          <cell r="T8">
            <v>361324</v>
          </cell>
        </row>
        <row r="8">
          <cell r="AB8">
            <v>70700</v>
          </cell>
        </row>
      </sheetData>
      <sheetData sheetId="3">
        <row r="15">
          <cell r="P15">
            <v>6279</v>
          </cell>
          <cell r="Q15">
            <v>176960</v>
          </cell>
        </row>
      </sheetData>
      <sheetData sheetId="4">
        <row r="12">
          <cell r="J12">
            <v>2585</v>
          </cell>
          <cell r="K12">
            <v>208390</v>
          </cell>
        </row>
        <row r="12">
          <cell r="M12">
            <v>2585</v>
          </cell>
          <cell r="N12">
            <v>51700</v>
          </cell>
        </row>
        <row r="12">
          <cell r="P12">
            <v>409</v>
          </cell>
          <cell r="Q12">
            <v>13275</v>
          </cell>
        </row>
        <row r="12">
          <cell r="S12">
            <v>300</v>
          </cell>
          <cell r="T12">
            <v>69000</v>
          </cell>
        </row>
      </sheetData>
      <sheetData sheetId="5">
        <row r="8">
          <cell r="J8">
            <v>318.69</v>
          </cell>
          <cell r="K8">
            <v>50990.4</v>
          </cell>
        </row>
        <row r="8">
          <cell r="M8">
            <v>318.69</v>
          </cell>
          <cell r="N8">
            <v>6373.8</v>
          </cell>
        </row>
        <row r="8">
          <cell r="P8">
            <v>318.69</v>
          </cell>
          <cell r="Q8">
            <v>28682.1</v>
          </cell>
        </row>
      </sheetData>
      <sheetData sheetId="6">
        <row r="12">
          <cell r="J12">
            <v>5977.2</v>
          </cell>
          <cell r="K12">
            <v>475817</v>
          </cell>
        </row>
        <row r="12">
          <cell r="M12">
            <v>4743.2</v>
          </cell>
          <cell r="N12">
            <v>79151.2</v>
          </cell>
        </row>
        <row r="12">
          <cell r="P12">
            <v>11274.7</v>
          </cell>
          <cell r="Q12">
            <v>67648.2</v>
          </cell>
        </row>
        <row r="12">
          <cell r="S12">
            <v>2200</v>
          </cell>
          <cell r="T12">
            <v>132000</v>
          </cell>
        </row>
        <row r="12">
          <cell r="AB12">
            <v>116608.75</v>
          </cell>
        </row>
      </sheetData>
      <sheetData sheetId="7">
        <row r="11">
          <cell r="J11">
            <v>4710.12</v>
          </cell>
          <cell r="K11">
            <v>518115.6</v>
          </cell>
        </row>
        <row r="11">
          <cell r="M11">
            <v>4710.12</v>
          </cell>
          <cell r="N11">
            <v>148202.4</v>
          </cell>
        </row>
        <row r="11">
          <cell r="AB11">
            <v>123504.5</v>
          </cell>
        </row>
      </sheetData>
      <sheetData sheetId="8">
        <row r="11">
          <cell r="P11">
            <v>6829</v>
          </cell>
          <cell r="Q11">
            <v>279074</v>
          </cell>
        </row>
        <row r="11">
          <cell r="S11">
            <v>1620</v>
          </cell>
          <cell r="T11">
            <v>324000</v>
          </cell>
        </row>
        <row r="11">
          <cell r="AB11">
            <v>123768.5</v>
          </cell>
        </row>
      </sheetData>
      <sheetData sheetId="9">
        <row r="10">
          <cell r="P10">
            <v>902.8</v>
          </cell>
          <cell r="Q10">
            <v>22570</v>
          </cell>
        </row>
      </sheetData>
      <sheetData sheetId="10">
        <row r="8">
          <cell r="J8">
            <v>1117</v>
          </cell>
          <cell r="K8">
            <v>134040</v>
          </cell>
        </row>
        <row r="8">
          <cell r="M8">
            <v>1117</v>
          </cell>
          <cell r="N8">
            <v>22340</v>
          </cell>
        </row>
        <row r="8">
          <cell r="P8">
            <v>1117</v>
          </cell>
          <cell r="Q8">
            <v>67020</v>
          </cell>
        </row>
        <row r="8">
          <cell r="S8">
            <v>3617</v>
          </cell>
          <cell r="T8">
            <v>1081380</v>
          </cell>
        </row>
        <row r="8">
          <cell r="AB8">
            <v>100000</v>
          </cell>
        </row>
      </sheetData>
      <sheetData sheetId="11">
        <row r="10">
          <cell r="P10">
            <v>2928</v>
          </cell>
          <cell r="Q10">
            <v>40480</v>
          </cell>
        </row>
      </sheetData>
      <sheetData sheetId="12">
        <row r="8">
          <cell r="J8">
            <v>500</v>
          </cell>
          <cell r="K8">
            <v>35000</v>
          </cell>
        </row>
        <row r="8">
          <cell r="M8">
            <v>500</v>
          </cell>
          <cell r="N8">
            <v>10000</v>
          </cell>
        </row>
        <row r="8">
          <cell r="P8">
            <v>957</v>
          </cell>
          <cell r="Q8">
            <v>57420</v>
          </cell>
        </row>
        <row r="8">
          <cell r="S8">
            <v>957</v>
          </cell>
          <cell r="T8">
            <v>246240</v>
          </cell>
        </row>
        <row r="8">
          <cell r="AB8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AQ34"/>
  <sheetViews>
    <sheetView tabSelected="1" zoomScale="85" zoomScaleNormal="85" workbookViewId="0">
      <pane xSplit="2" ySplit="6" topLeftCell="C7" activePane="bottomRight" state="frozen"/>
      <selection/>
      <selection pane="topRight"/>
      <selection pane="bottomLeft"/>
      <selection pane="bottomRight" activeCell="D9" sqref="D9"/>
    </sheetView>
  </sheetViews>
  <sheetFormatPr defaultColWidth="9" defaultRowHeight="13.5"/>
  <cols>
    <col min="1" max="1" width="4.5" customWidth="1"/>
    <col min="2" max="2" width="23.875" customWidth="1"/>
    <col min="3" max="3" width="6.625" customWidth="1"/>
    <col min="4" max="4" width="11.5" customWidth="1"/>
    <col min="5" max="5" width="12.625" customWidth="1"/>
    <col min="6" max="6" width="6.625" customWidth="1"/>
    <col min="7" max="7" width="7.375" customWidth="1"/>
    <col min="8" max="8" width="12.5" hidden="1" customWidth="1"/>
    <col min="9" max="9" width="12.5" customWidth="1"/>
    <col min="10" max="10" width="12.625" customWidth="1"/>
    <col min="11" max="11" width="7.375" customWidth="1"/>
    <col min="12" max="12" width="12.625" customWidth="1"/>
    <col min="13" max="13" width="9" customWidth="1"/>
    <col min="14" max="14" width="6.625" customWidth="1"/>
    <col min="15" max="15" width="7.375" customWidth="1"/>
    <col min="16" max="16" width="11.25" hidden="1" customWidth="1"/>
    <col min="17" max="17" width="11.25" customWidth="1"/>
    <col min="18" max="19" width="7.375" customWidth="1"/>
    <col min="20" max="20" width="8.875" customWidth="1"/>
    <col min="21" max="21" width="10.125" customWidth="1"/>
    <col min="22" max="23" width="6.625" customWidth="1"/>
    <col min="24" max="24" width="11" hidden="1" customWidth="1"/>
    <col min="25" max="25" width="11" customWidth="1"/>
    <col min="26" max="26" width="8.125" customWidth="1"/>
    <col min="27" max="27" width="6.625" customWidth="1"/>
    <col min="28" max="28" width="8.125" customWidth="1"/>
    <col min="29" max="29" width="10.375" customWidth="1"/>
    <col min="30" max="31" width="6.625" customWidth="1"/>
    <col min="32" max="32" width="9.75" hidden="1" customWidth="1"/>
    <col min="33" max="33" width="9.75" customWidth="1"/>
    <col min="34" max="34" width="8.875" customWidth="1"/>
    <col min="35" max="39" width="12.875" customWidth="1"/>
    <col min="40" max="40" width="14.8666666666667" customWidth="1"/>
    <col min="41" max="41" width="52.4333333333333" customWidth="1"/>
    <col min="42" max="42" width="9.375"/>
    <col min="43" max="43" width="10.375"/>
  </cols>
  <sheetData>
    <row r="1" ht="29" customHeight="1" spans="1:4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customFormat="1" ht="23" customHeight="1" spans="1:4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0" t="s">
        <v>1</v>
      </c>
    </row>
    <row r="3" ht="20" customHeight="1" spans="1:41">
      <c r="A3" s="4" t="s">
        <v>2</v>
      </c>
      <c r="B3" s="4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 t="s">
        <v>5</v>
      </c>
      <c r="AJ3" s="9"/>
      <c r="AK3" s="9"/>
      <c r="AL3" s="9" t="s">
        <v>6</v>
      </c>
      <c r="AM3" s="9"/>
      <c r="AN3" s="9"/>
      <c r="AO3" s="9" t="s">
        <v>7</v>
      </c>
    </row>
    <row r="4" customFormat="1" ht="20" customHeight="1" spans="1:41">
      <c r="A4" s="7"/>
      <c r="B4" s="7"/>
      <c r="C4" s="9" t="s">
        <v>8</v>
      </c>
      <c r="D4" s="9"/>
      <c r="E4" s="9"/>
      <c r="F4" s="9"/>
      <c r="G4" s="9"/>
      <c r="H4" s="9"/>
      <c r="I4" s="9"/>
      <c r="J4" s="9"/>
      <c r="K4" s="9" t="s">
        <v>9</v>
      </c>
      <c r="L4" s="9"/>
      <c r="M4" s="9"/>
      <c r="N4" s="9"/>
      <c r="O4" s="9"/>
      <c r="P4" s="9"/>
      <c r="Q4" s="9"/>
      <c r="R4" s="9"/>
      <c r="S4" s="9" t="s">
        <v>10</v>
      </c>
      <c r="T4" s="9"/>
      <c r="U4" s="9"/>
      <c r="V4" s="9"/>
      <c r="W4" s="9"/>
      <c r="X4" s="9"/>
      <c r="Y4" s="9"/>
      <c r="Z4" s="9"/>
      <c r="AA4" s="9" t="s">
        <v>11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customFormat="1" ht="20" customHeight="1" spans="1:41">
      <c r="A5" s="7"/>
      <c r="B5" s="7"/>
      <c r="C5" s="22" t="s">
        <v>12</v>
      </c>
      <c r="D5" s="27"/>
      <c r="E5" s="27"/>
      <c r="F5" s="22" t="s">
        <v>13</v>
      </c>
      <c r="G5" s="27"/>
      <c r="H5" s="27"/>
      <c r="I5" s="28"/>
      <c r="J5" s="9" t="s">
        <v>6</v>
      </c>
      <c r="K5" s="22" t="s">
        <v>12</v>
      </c>
      <c r="L5" s="27"/>
      <c r="M5" s="28"/>
      <c r="N5" s="22" t="s">
        <v>13</v>
      </c>
      <c r="O5" s="27"/>
      <c r="P5" s="27"/>
      <c r="Q5" s="28"/>
      <c r="R5" s="9" t="s">
        <v>6</v>
      </c>
      <c r="S5" s="22" t="s">
        <v>12</v>
      </c>
      <c r="T5" s="27"/>
      <c r="U5" s="28"/>
      <c r="V5" s="22" t="s">
        <v>13</v>
      </c>
      <c r="W5" s="27"/>
      <c r="X5" s="27"/>
      <c r="Y5" s="28"/>
      <c r="Z5" s="9" t="s">
        <v>14</v>
      </c>
      <c r="AA5" s="22" t="s">
        <v>12</v>
      </c>
      <c r="AB5" s="27"/>
      <c r="AC5" s="28"/>
      <c r="AD5" s="22" t="s">
        <v>13</v>
      </c>
      <c r="AE5" s="27"/>
      <c r="AF5" s="27"/>
      <c r="AG5" s="28"/>
      <c r="AH5" s="9" t="s">
        <v>14</v>
      </c>
      <c r="AI5" s="9"/>
      <c r="AJ5" s="9"/>
      <c r="AK5" s="9"/>
      <c r="AL5" s="9"/>
      <c r="AM5" s="9"/>
      <c r="AN5" s="9"/>
      <c r="AO5" s="9"/>
    </row>
    <row r="6" customFormat="1" ht="24" customHeight="1" spans="1:41">
      <c r="A6" s="8"/>
      <c r="B6" s="8"/>
      <c r="C6" s="9" t="s">
        <v>15</v>
      </c>
      <c r="D6" s="9" t="s">
        <v>16</v>
      </c>
      <c r="E6" s="51" t="s">
        <v>17</v>
      </c>
      <c r="F6" s="9" t="s">
        <v>15</v>
      </c>
      <c r="G6" s="9" t="s">
        <v>16</v>
      </c>
      <c r="H6" s="9" t="s">
        <v>18</v>
      </c>
      <c r="I6" s="51" t="s">
        <v>19</v>
      </c>
      <c r="J6" s="9"/>
      <c r="K6" s="9" t="s">
        <v>15</v>
      </c>
      <c r="L6" s="9" t="s">
        <v>16</v>
      </c>
      <c r="M6" s="51" t="s">
        <v>17</v>
      </c>
      <c r="N6" s="63" t="s">
        <v>15</v>
      </c>
      <c r="O6" s="63" t="s">
        <v>16</v>
      </c>
      <c r="P6" s="63" t="s">
        <v>18</v>
      </c>
      <c r="Q6" s="51" t="s">
        <v>19</v>
      </c>
      <c r="R6" s="9"/>
      <c r="S6" s="9" t="s">
        <v>15</v>
      </c>
      <c r="T6" s="9" t="s">
        <v>16</v>
      </c>
      <c r="U6" s="51" t="s">
        <v>17</v>
      </c>
      <c r="V6" s="9" t="s">
        <v>15</v>
      </c>
      <c r="W6" s="9" t="s">
        <v>16</v>
      </c>
      <c r="X6" s="9" t="s">
        <v>18</v>
      </c>
      <c r="Y6" s="51" t="s">
        <v>19</v>
      </c>
      <c r="Z6" s="9"/>
      <c r="AA6" s="9" t="s">
        <v>15</v>
      </c>
      <c r="AB6" s="9" t="s">
        <v>16</v>
      </c>
      <c r="AC6" s="51" t="s">
        <v>17</v>
      </c>
      <c r="AD6" s="9" t="s">
        <v>15</v>
      </c>
      <c r="AE6" s="9" t="s">
        <v>16</v>
      </c>
      <c r="AF6" s="9" t="s">
        <v>18</v>
      </c>
      <c r="AG6" s="51" t="s">
        <v>19</v>
      </c>
      <c r="AH6" s="9"/>
      <c r="AI6" s="9" t="s">
        <v>12</v>
      </c>
      <c r="AJ6" s="9" t="s">
        <v>13</v>
      </c>
      <c r="AK6" s="9" t="s">
        <v>20</v>
      </c>
      <c r="AL6" s="9" t="s">
        <v>12</v>
      </c>
      <c r="AM6" s="9" t="s">
        <v>13</v>
      </c>
      <c r="AN6" s="9" t="s">
        <v>20</v>
      </c>
      <c r="AO6" s="9"/>
    </row>
    <row r="7" s="49" customFormat="1" ht="24" customHeight="1" spans="1:43">
      <c r="A7" s="12">
        <v>1</v>
      </c>
      <c r="B7" s="52" t="s">
        <v>21</v>
      </c>
      <c r="C7" s="53"/>
      <c r="D7" s="53"/>
      <c r="E7" s="53">
        <f t="shared" ref="E7:E24" si="0">D7*0.3</f>
        <v>0</v>
      </c>
      <c r="F7" s="53">
        <f>[2]邦田!$J$8</f>
        <v>793</v>
      </c>
      <c r="G7" s="53">
        <f>[2]邦田!$K$8</f>
        <v>67405</v>
      </c>
      <c r="H7" s="53">
        <f>G7</f>
        <v>67405</v>
      </c>
      <c r="I7" s="53">
        <f>H7*0.25</f>
        <v>16851.25</v>
      </c>
      <c r="J7" s="53">
        <f t="shared" ref="J7:J24" si="1">E7+I7</f>
        <v>16851.25</v>
      </c>
      <c r="K7" s="53"/>
      <c r="L7" s="53"/>
      <c r="M7" s="53">
        <f t="shared" ref="M7:M24" si="2">L7*0.3</f>
        <v>0</v>
      </c>
      <c r="N7" s="53"/>
      <c r="O7" s="53"/>
      <c r="P7" s="53">
        <f t="shared" ref="P7:P11" si="3">L7*0.66</f>
        <v>0</v>
      </c>
      <c r="Q7" s="53">
        <f t="shared" ref="Q7:Q24" si="4">P7*0.25</f>
        <v>0</v>
      </c>
      <c r="R7" s="53">
        <f t="shared" ref="R7:R24" si="5">M7+Q7</f>
        <v>0</v>
      </c>
      <c r="S7" s="53">
        <f>[1]邦田!$P$9</f>
        <v>1853</v>
      </c>
      <c r="T7" s="53">
        <f>[1]邦田!$Q$9</f>
        <v>69780</v>
      </c>
      <c r="U7" s="53">
        <f t="shared" ref="U7:U24" si="6">T7*0.3</f>
        <v>20934</v>
      </c>
      <c r="V7" s="53">
        <f>[2]邦田!$P$8</f>
        <v>2235.6</v>
      </c>
      <c r="W7" s="53">
        <f>[2]邦田!$Q$8</f>
        <v>114648</v>
      </c>
      <c r="X7" s="53">
        <f>W7</f>
        <v>114648</v>
      </c>
      <c r="Y7" s="53">
        <f t="shared" ref="Y7:Y24" si="7">X7*0.25</f>
        <v>28662</v>
      </c>
      <c r="Z7" s="53">
        <f t="shared" ref="Z7:Z24" si="8">U7+Y7</f>
        <v>49596</v>
      </c>
      <c r="AA7" s="53"/>
      <c r="AB7" s="53"/>
      <c r="AC7" s="53">
        <f t="shared" ref="AC7:AC24" si="9">AB7*0.3</f>
        <v>0</v>
      </c>
      <c r="AD7" s="53"/>
      <c r="AE7" s="53"/>
      <c r="AF7" s="53">
        <f t="shared" ref="AF7:AF10" si="10">AB7*0.66</f>
        <v>0</v>
      </c>
      <c r="AG7" s="53">
        <f t="shared" ref="AG7:AG24" si="11">AF7*0.25</f>
        <v>0</v>
      </c>
      <c r="AH7" s="53">
        <f>AC7+AG7</f>
        <v>0</v>
      </c>
      <c r="AI7" s="53">
        <f t="shared" ref="AI7:AI24" si="12">C7+K7+S7+AA7</f>
        <v>1853</v>
      </c>
      <c r="AJ7" s="68">
        <f t="shared" ref="AJ7:AJ24" si="13">F7+N7+V7+AD7</f>
        <v>3028.6</v>
      </c>
      <c r="AK7" s="68">
        <f t="shared" ref="AK7:AK24" si="14">AI7+AJ7</f>
        <v>4881.6</v>
      </c>
      <c r="AL7" s="68">
        <f t="shared" ref="AL7:AL16" si="15">E7+M7+U7+AC7</f>
        <v>20934</v>
      </c>
      <c r="AM7" s="68">
        <f>I7+Q7+Y7+AG7</f>
        <v>45513.25</v>
      </c>
      <c r="AN7" s="68">
        <f t="shared" ref="AN7:AN24" si="16">AL7+AM7</f>
        <v>66447.25</v>
      </c>
      <c r="AO7" s="12"/>
      <c r="AQ7" s="70"/>
    </row>
    <row r="8" s="49" customFormat="1" ht="25" customHeight="1" spans="1:43">
      <c r="A8" s="12">
        <v>2</v>
      </c>
      <c r="B8" s="52" t="s">
        <v>22</v>
      </c>
      <c r="C8" s="53">
        <f>[1]微米特!$J$13</f>
        <v>193</v>
      </c>
      <c r="D8" s="53">
        <f>[1]微米特!$K$13</f>
        <v>16405</v>
      </c>
      <c r="E8" s="53">
        <f t="shared" si="0"/>
        <v>4921.5</v>
      </c>
      <c r="F8" s="53"/>
      <c r="G8" s="53"/>
      <c r="H8" s="53"/>
      <c r="I8" s="53">
        <f t="shared" ref="I7:I24" si="17">H8*0.25</f>
        <v>0</v>
      </c>
      <c r="J8" s="53">
        <f t="shared" si="1"/>
        <v>4921.5</v>
      </c>
      <c r="K8" s="53"/>
      <c r="L8" s="53"/>
      <c r="M8" s="53">
        <f t="shared" si="2"/>
        <v>0</v>
      </c>
      <c r="N8" s="53"/>
      <c r="O8" s="53"/>
      <c r="P8" s="53">
        <f t="shared" si="3"/>
        <v>0</v>
      </c>
      <c r="Q8" s="53">
        <f t="shared" si="4"/>
        <v>0</v>
      </c>
      <c r="R8" s="53">
        <f t="shared" si="5"/>
        <v>0</v>
      </c>
      <c r="S8" s="53">
        <f>[1]微米特!$P$13</f>
        <v>3763</v>
      </c>
      <c r="T8" s="53">
        <f>[1]微米特!$Q$13</f>
        <v>130260</v>
      </c>
      <c r="U8" s="53">
        <f t="shared" si="6"/>
        <v>39078</v>
      </c>
      <c r="V8" s="53">
        <f>[2]微米特!$P$11</f>
        <v>1734</v>
      </c>
      <c r="W8" s="53">
        <f>[2]微米特!$Q$11</f>
        <v>96300</v>
      </c>
      <c r="X8" s="53">
        <f>W8</f>
        <v>96300</v>
      </c>
      <c r="Y8" s="53">
        <f t="shared" si="7"/>
        <v>24075</v>
      </c>
      <c r="Z8" s="53">
        <f t="shared" si="8"/>
        <v>63153</v>
      </c>
      <c r="AA8" s="53"/>
      <c r="AB8" s="53"/>
      <c r="AC8" s="53">
        <f t="shared" si="9"/>
        <v>0</v>
      </c>
      <c r="AD8" s="53"/>
      <c r="AE8" s="53"/>
      <c r="AF8" s="53">
        <f t="shared" si="10"/>
        <v>0</v>
      </c>
      <c r="AG8" s="53">
        <f t="shared" si="11"/>
        <v>0</v>
      </c>
      <c r="AH8" s="53">
        <f t="shared" ref="AH7:AH24" si="18">AC8+AG8</f>
        <v>0</v>
      </c>
      <c r="AI8" s="53">
        <f t="shared" si="12"/>
        <v>3956</v>
      </c>
      <c r="AJ8" s="68">
        <f t="shared" si="13"/>
        <v>1734</v>
      </c>
      <c r="AK8" s="68">
        <f t="shared" si="14"/>
        <v>5690</v>
      </c>
      <c r="AL8" s="68">
        <f t="shared" si="15"/>
        <v>43999.5</v>
      </c>
      <c r="AM8" s="68">
        <f t="shared" ref="AM7:AM13" si="19">I8+Q8+Y8+AG8</f>
        <v>24075</v>
      </c>
      <c r="AN8" s="68">
        <f t="shared" si="16"/>
        <v>68074.5</v>
      </c>
      <c r="AO8" s="12"/>
      <c r="AQ8" s="70"/>
    </row>
    <row r="9" s="49" customFormat="1" ht="27" customHeight="1" spans="1:41">
      <c r="A9" s="12">
        <v>3</v>
      </c>
      <c r="B9" s="52" t="s">
        <v>23</v>
      </c>
      <c r="C9" s="54">
        <f>[1]硒夏!$J$48</f>
        <v>2642</v>
      </c>
      <c r="D9" s="54">
        <f>[1]硒夏!$K$48</f>
        <v>342650</v>
      </c>
      <c r="E9" s="53">
        <f t="shared" si="0"/>
        <v>102795</v>
      </c>
      <c r="F9" s="54"/>
      <c r="G9" s="54"/>
      <c r="H9" s="53"/>
      <c r="I9" s="53">
        <f t="shared" si="17"/>
        <v>0</v>
      </c>
      <c r="J9" s="53">
        <f t="shared" si="1"/>
        <v>102795</v>
      </c>
      <c r="K9" s="53">
        <f>[1]硒夏!$M$48</f>
        <v>2642</v>
      </c>
      <c r="L9" s="53">
        <f>[1]硒夏!$N$48</f>
        <v>214150</v>
      </c>
      <c r="M9" s="53">
        <f t="shared" si="2"/>
        <v>64245</v>
      </c>
      <c r="N9" s="53"/>
      <c r="O9" s="53"/>
      <c r="P9" s="53"/>
      <c r="Q9" s="53">
        <f t="shared" si="4"/>
        <v>0</v>
      </c>
      <c r="R9" s="53">
        <f t="shared" si="5"/>
        <v>64245</v>
      </c>
      <c r="S9" s="53">
        <f>[1]硒夏!$P$48</f>
        <v>2642</v>
      </c>
      <c r="T9" s="53">
        <f>[1]硒夏!$Q$48</f>
        <v>249860</v>
      </c>
      <c r="U9" s="53">
        <f t="shared" si="6"/>
        <v>74958</v>
      </c>
      <c r="V9" s="53"/>
      <c r="W9" s="53"/>
      <c r="X9" s="53"/>
      <c r="Y9" s="53">
        <f t="shared" si="7"/>
        <v>0</v>
      </c>
      <c r="Z9" s="53">
        <f t="shared" si="8"/>
        <v>74958</v>
      </c>
      <c r="AA9" s="53"/>
      <c r="AB9" s="53"/>
      <c r="AC9" s="53">
        <f t="shared" si="9"/>
        <v>0</v>
      </c>
      <c r="AD9" s="53"/>
      <c r="AE9" s="53"/>
      <c r="AF9" s="53">
        <f t="shared" si="10"/>
        <v>0</v>
      </c>
      <c r="AG9" s="53">
        <f t="shared" si="11"/>
        <v>0</v>
      </c>
      <c r="AH9" s="53">
        <f t="shared" si="18"/>
        <v>0</v>
      </c>
      <c r="AI9" s="53">
        <f t="shared" si="12"/>
        <v>7926</v>
      </c>
      <c r="AJ9" s="68">
        <f t="shared" si="13"/>
        <v>0</v>
      </c>
      <c r="AK9" s="68">
        <f t="shared" si="14"/>
        <v>7926</v>
      </c>
      <c r="AL9" s="68">
        <f>[1]硒夏!$AA$48</f>
        <v>233165.4</v>
      </c>
      <c r="AM9" s="68">
        <f t="shared" si="19"/>
        <v>0</v>
      </c>
      <c r="AN9" s="68">
        <f t="shared" si="16"/>
        <v>233165.4</v>
      </c>
      <c r="AO9" s="12" t="s">
        <v>24</v>
      </c>
    </row>
    <row r="10" s="49" customFormat="1" ht="24" customHeight="1" spans="1:41">
      <c r="A10" s="12">
        <v>4</v>
      </c>
      <c r="B10" s="52" t="s">
        <v>25</v>
      </c>
      <c r="C10" s="54">
        <f>[1]万植!$J$145</f>
        <v>1670</v>
      </c>
      <c r="D10" s="54">
        <f>[1]万植!$K$145</f>
        <v>108550</v>
      </c>
      <c r="E10" s="53">
        <f t="shared" si="0"/>
        <v>32565</v>
      </c>
      <c r="F10" s="54"/>
      <c r="G10" s="54"/>
      <c r="H10" s="53"/>
      <c r="I10" s="53">
        <f t="shared" si="17"/>
        <v>0</v>
      </c>
      <c r="J10" s="53">
        <f t="shared" si="1"/>
        <v>32565</v>
      </c>
      <c r="K10" s="53">
        <f>[1]万植!$M$145</f>
        <v>1670</v>
      </c>
      <c r="L10" s="53">
        <f>[1]万植!$N$145</f>
        <v>43584</v>
      </c>
      <c r="M10" s="53">
        <f t="shared" si="2"/>
        <v>13075.2</v>
      </c>
      <c r="N10" s="53"/>
      <c r="O10" s="53"/>
      <c r="P10" s="53"/>
      <c r="Q10" s="53">
        <f t="shared" si="4"/>
        <v>0</v>
      </c>
      <c r="R10" s="53">
        <f t="shared" si="5"/>
        <v>13075.2</v>
      </c>
      <c r="S10" s="53">
        <f>[1]万植!$P$145</f>
        <v>262</v>
      </c>
      <c r="T10" s="53">
        <f>[1]万植!$Q$145</f>
        <v>68120</v>
      </c>
      <c r="U10" s="53">
        <f t="shared" si="6"/>
        <v>20436</v>
      </c>
      <c r="V10" s="53"/>
      <c r="W10" s="53"/>
      <c r="X10" s="53"/>
      <c r="Y10" s="53">
        <f t="shared" si="7"/>
        <v>0</v>
      </c>
      <c r="Z10" s="53">
        <f t="shared" si="8"/>
        <v>20436</v>
      </c>
      <c r="AA10" s="53"/>
      <c r="AB10" s="53"/>
      <c r="AC10" s="53">
        <f t="shared" si="9"/>
        <v>0</v>
      </c>
      <c r="AD10" s="53"/>
      <c r="AE10" s="53"/>
      <c r="AF10" s="53">
        <f t="shared" si="10"/>
        <v>0</v>
      </c>
      <c r="AG10" s="53">
        <f t="shared" si="11"/>
        <v>0</v>
      </c>
      <c r="AH10" s="53">
        <f t="shared" si="18"/>
        <v>0</v>
      </c>
      <c r="AI10" s="53">
        <f t="shared" si="12"/>
        <v>3602</v>
      </c>
      <c r="AJ10" s="68">
        <f t="shared" si="13"/>
        <v>0</v>
      </c>
      <c r="AK10" s="68">
        <f t="shared" si="14"/>
        <v>3602</v>
      </c>
      <c r="AL10" s="68">
        <f>[1]万植!$AA$145</f>
        <v>64189.8</v>
      </c>
      <c r="AM10" s="68">
        <f t="shared" si="19"/>
        <v>0</v>
      </c>
      <c r="AN10" s="68">
        <f t="shared" si="16"/>
        <v>64189.8</v>
      </c>
      <c r="AO10" s="12" t="s">
        <v>26</v>
      </c>
    </row>
    <row r="11" s="49" customFormat="1" ht="24" customHeight="1" spans="1:41">
      <c r="A11" s="12">
        <v>5</v>
      </c>
      <c r="B11" s="52" t="s">
        <v>27</v>
      </c>
      <c r="C11" s="54"/>
      <c r="D11" s="54"/>
      <c r="E11" s="53">
        <f t="shared" si="0"/>
        <v>0</v>
      </c>
      <c r="F11" s="54"/>
      <c r="G11" s="54"/>
      <c r="H11" s="53">
        <f t="shared" ref="H11:H15" si="20">D11</f>
        <v>0</v>
      </c>
      <c r="I11" s="53">
        <f t="shared" si="17"/>
        <v>0</v>
      </c>
      <c r="J11" s="53">
        <f t="shared" si="1"/>
        <v>0</v>
      </c>
      <c r="K11" s="53"/>
      <c r="L11" s="53"/>
      <c r="M11" s="53">
        <f t="shared" si="2"/>
        <v>0</v>
      </c>
      <c r="N11" s="53"/>
      <c r="O11" s="53"/>
      <c r="P11" s="53">
        <f t="shared" si="3"/>
        <v>0</v>
      </c>
      <c r="Q11" s="53">
        <f t="shared" si="4"/>
        <v>0</v>
      </c>
      <c r="R11" s="53">
        <f t="shared" si="5"/>
        <v>0</v>
      </c>
      <c r="S11" s="53">
        <f>[1]马连渠村!$P$138</f>
        <v>487.62</v>
      </c>
      <c r="T11" s="53">
        <f>[1]马连渠村!$Q$138</f>
        <v>121905</v>
      </c>
      <c r="U11" s="53">
        <f t="shared" si="6"/>
        <v>36571.5</v>
      </c>
      <c r="V11" s="53"/>
      <c r="W11" s="53"/>
      <c r="X11" s="53"/>
      <c r="Y11" s="53">
        <f t="shared" si="7"/>
        <v>0</v>
      </c>
      <c r="Z11" s="53">
        <f t="shared" si="8"/>
        <v>36571.5</v>
      </c>
      <c r="AA11" s="53">
        <f>[1]马连渠村!$S$138</f>
        <v>487.62</v>
      </c>
      <c r="AB11" s="53">
        <f>[1]马连渠村!$T$138</f>
        <v>73143</v>
      </c>
      <c r="AC11" s="53">
        <f t="shared" si="9"/>
        <v>21942.9</v>
      </c>
      <c r="AD11" s="53"/>
      <c r="AE11" s="53"/>
      <c r="AF11" s="53"/>
      <c r="AG11" s="53">
        <f t="shared" si="11"/>
        <v>0</v>
      </c>
      <c r="AH11" s="53">
        <f t="shared" si="18"/>
        <v>21942.9</v>
      </c>
      <c r="AI11" s="53">
        <f t="shared" si="12"/>
        <v>975.24</v>
      </c>
      <c r="AJ11" s="68">
        <f t="shared" si="13"/>
        <v>0</v>
      </c>
      <c r="AK11" s="68">
        <f t="shared" si="14"/>
        <v>975.24</v>
      </c>
      <c r="AL11" s="68">
        <f>[1]马连渠村!$AA$138</f>
        <v>48713.238</v>
      </c>
      <c r="AM11" s="68">
        <f t="shared" si="19"/>
        <v>0</v>
      </c>
      <c r="AN11" s="68">
        <f t="shared" si="16"/>
        <v>48713.238</v>
      </c>
      <c r="AO11" s="12" t="s">
        <v>28</v>
      </c>
    </row>
    <row r="12" s="49" customFormat="1" ht="24" customHeight="1" spans="1:41">
      <c r="A12" s="12">
        <v>6</v>
      </c>
      <c r="B12" s="52" t="s">
        <v>29</v>
      </c>
      <c r="C12" s="54">
        <f>[1]柴桥村!$J$233</f>
        <v>199.11</v>
      </c>
      <c r="D12" s="54">
        <f>[1]柴桥村!$K$233</f>
        <v>19911</v>
      </c>
      <c r="E12" s="53">
        <f t="shared" si="0"/>
        <v>5973.3</v>
      </c>
      <c r="F12" s="54"/>
      <c r="G12" s="54"/>
      <c r="H12" s="53">
        <v>0</v>
      </c>
      <c r="I12" s="53">
        <f t="shared" si="17"/>
        <v>0</v>
      </c>
      <c r="J12" s="53">
        <f t="shared" si="1"/>
        <v>5973.3</v>
      </c>
      <c r="K12" s="53">
        <f>[1]柴桥村!$M$233</f>
        <v>199.11</v>
      </c>
      <c r="L12" s="53">
        <f>[1]柴桥村!$N$233</f>
        <v>3982.2</v>
      </c>
      <c r="M12" s="53">
        <f t="shared" si="2"/>
        <v>1194.66</v>
      </c>
      <c r="N12" s="53"/>
      <c r="O12" s="53"/>
      <c r="P12" s="53">
        <v>0</v>
      </c>
      <c r="Q12" s="53">
        <f t="shared" si="4"/>
        <v>0</v>
      </c>
      <c r="R12" s="53">
        <f t="shared" si="5"/>
        <v>1194.66</v>
      </c>
      <c r="S12" s="53">
        <f>[1]柴桥村!$P$233</f>
        <v>492.31</v>
      </c>
      <c r="T12" s="53">
        <f>[1]柴桥村!$Q$233</f>
        <v>76450.6</v>
      </c>
      <c r="U12" s="53">
        <f t="shared" si="6"/>
        <v>22935.18</v>
      </c>
      <c r="V12" s="66"/>
      <c r="W12" s="66"/>
      <c r="X12" s="53"/>
      <c r="Y12" s="53">
        <f t="shared" si="7"/>
        <v>0</v>
      </c>
      <c r="Z12" s="53">
        <f t="shared" si="8"/>
        <v>22935.18</v>
      </c>
      <c r="AA12" s="53">
        <f>[1]柴桥村!$S$233</f>
        <v>293.2</v>
      </c>
      <c r="AB12" s="53">
        <f>[1]柴桥村!$T$233</f>
        <v>35184</v>
      </c>
      <c r="AC12" s="53">
        <f t="shared" si="9"/>
        <v>10555.2</v>
      </c>
      <c r="AD12" s="66"/>
      <c r="AE12" s="66"/>
      <c r="AF12" s="53"/>
      <c r="AG12" s="53">
        <f t="shared" si="11"/>
        <v>0</v>
      </c>
      <c r="AH12" s="53">
        <f t="shared" si="18"/>
        <v>10555.2</v>
      </c>
      <c r="AI12" s="53">
        <f t="shared" si="12"/>
        <v>1183.73</v>
      </c>
      <c r="AJ12" s="68">
        <f t="shared" si="13"/>
        <v>0</v>
      </c>
      <c r="AK12" s="68">
        <f t="shared" si="14"/>
        <v>1183.73</v>
      </c>
      <c r="AL12" s="68">
        <f>[1]柴桥村!$AA$233</f>
        <v>40042.62</v>
      </c>
      <c r="AM12" s="68">
        <f t="shared" si="19"/>
        <v>0</v>
      </c>
      <c r="AN12" s="68">
        <f t="shared" si="16"/>
        <v>40042.62</v>
      </c>
      <c r="AO12" s="12" t="s">
        <v>30</v>
      </c>
    </row>
    <row r="13" s="49" customFormat="1" ht="24" customHeight="1" spans="1:41">
      <c r="A13" s="12">
        <v>7</v>
      </c>
      <c r="B13" s="52" t="s">
        <v>31</v>
      </c>
      <c r="C13" s="54">
        <f>[1]廖桥村!$J$179</f>
        <v>506.17</v>
      </c>
      <c r="D13" s="54">
        <f>[1]廖桥村!$K$179</f>
        <v>12654.25</v>
      </c>
      <c r="E13" s="53">
        <f t="shared" si="0"/>
        <v>3796.275</v>
      </c>
      <c r="F13" s="54"/>
      <c r="G13" s="54"/>
      <c r="H13" s="53"/>
      <c r="I13" s="53">
        <f t="shared" si="17"/>
        <v>0</v>
      </c>
      <c r="J13" s="53">
        <f t="shared" si="1"/>
        <v>3796.275</v>
      </c>
      <c r="K13" s="53"/>
      <c r="L13" s="53"/>
      <c r="M13" s="53">
        <f t="shared" si="2"/>
        <v>0</v>
      </c>
      <c r="N13" s="53"/>
      <c r="O13" s="53"/>
      <c r="P13" s="53">
        <f t="shared" ref="P13:P16" si="21">L13*0.66</f>
        <v>0</v>
      </c>
      <c r="Q13" s="53">
        <f t="shared" si="4"/>
        <v>0</v>
      </c>
      <c r="R13" s="53">
        <f t="shared" si="5"/>
        <v>0</v>
      </c>
      <c r="S13" s="53">
        <f>[1]廖桥村!$P$179</f>
        <v>506.17</v>
      </c>
      <c r="T13" s="53">
        <f>[1]廖桥村!$Q$179</f>
        <v>113888.25</v>
      </c>
      <c r="U13" s="53">
        <f t="shared" si="6"/>
        <v>34166.475</v>
      </c>
      <c r="V13" s="53"/>
      <c r="W13" s="53"/>
      <c r="X13" s="53"/>
      <c r="Y13" s="53">
        <f t="shared" si="7"/>
        <v>0</v>
      </c>
      <c r="Z13" s="53">
        <f t="shared" si="8"/>
        <v>34166.475</v>
      </c>
      <c r="AA13" s="53">
        <f>[1]廖桥村!$S$179</f>
        <v>506.17</v>
      </c>
      <c r="AB13" s="53">
        <f>[1]廖桥村!$T$179</f>
        <v>75925.5</v>
      </c>
      <c r="AC13" s="53">
        <f t="shared" si="9"/>
        <v>22777.65</v>
      </c>
      <c r="AD13" s="53"/>
      <c r="AE13" s="53"/>
      <c r="AF13" s="53"/>
      <c r="AG13" s="53">
        <f t="shared" si="11"/>
        <v>0</v>
      </c>
      <c r="AH13" s="53">
        <f t="shared" si="18"/>
        <v>22777.65</v>
      </c>
      <c r="AI13" s="53">
        <f t="shared" si="12"/>
        <v>1518.51</v>
      </c>
      <c r="AJ13" s="68">
        <f t="shared" si="13"/>
        <v>0</v>
      </c>
      <c r="AK13" s="68">
        <f t="shared" si="14"/>
        <v>1518.51</v>
      </c>
      <c r="AL13" s="68">
        <f>[1]廖桥村!$AA$179</f>
        <v>50566.383</v>
      </c>
      <c r="AM13" s="68">
        <f t="shared" si="19"/>
        <v>0</v>
      </c>
      <c r="AN13" s="68">
        <f>[1]廖桥村!$AA$179</f>
        <v>50566.383</v>
      </c>
      <c r="AO13" s="12" t="s">
        <v>32</v>
      </c>
    </row>
    <row r="14" s="49" customFormat="1" ht="26" customHeight="1" spans="1:41">
      <c r="A14" s="12">
        <v>8</v>
      </c>
      <c r="B14" s="52" t="s">
        <v>33</v>
      </c>
      <c r="C14" s="54"/>
      <c r="D14" s="54"/>
      <c r="E14" s="53">
        <f t="shared" si="0"/>
        <v>0</v>
      </c>
      <c r="F14" s="54"/>
      <c r="G14" s="54"/>
      <c r="H14" s="53">
        <f t="shared" si="20"/>
        <v>0</v>
      </c>
      <c r="I14" s="53">
        <f t="shared" si="17"/>
        <v>0</v>
      </c>
      <c r="J14" s="53">
        <f t="shared" si="1"/>
        <v>0</v>
      </c>
      <c r="K14" s="53"/>
      <c r="L14" s="53"/>
      <c r="M14" s="53">
        <f t="shared" si="2"/>
        <v>0</v>
      </c>
      <c r="N14" s="53"/>
      <c r="O14" s="53"/>
      <c r="P14" s="53">
        <f t="shared" si="21"/>
        <v>0</v>
      </c>
      <c r="Q14" s="53">
        <f t="shared" si="4"/>
        <v>0</v>
      </c>
      <c r="R14" s="53">
        <f t="shared" si="5"/>
        <v>0</v>
      </c>
      <c r="S14" s="53">
        <f>[1]丰穗!$P$34</f>
        <v>2913</v>
      </c>
      <c r="T14" s="53">
        <f>[1]丰穗!$Q$34</f>
        <v>174780</v>
      </c>
      <c r="U14" s="53">
        <f t="shared" si="6"/>
        <v>52434</v>
      </c>
      <c r="V14" s="53">
        <f>[2]丰穗!$P$8</f>
        <v>1806.62</v>
      </c>
      <c r="W14" s="53">
        <f>[2]丰穗!$Q$8</f>
        <v>54198.6</v>
      </c>
      <c r="X14" s="53">
        <f>W14</f>
        <v>54198.6</v>
      </c>
      <c r="Y14" s="53">
        <f t="shared" si="7"/>
        <v>13549.65</v>
      </c>
      <c r="Z14" s="53">
        <f t="shared" si="8"/>
        <v>65983.65</v>
      </c>
      <c r="AA14" s="53">
        <f>[1]丰穗!$S$34</f>
        <v>2913</v>
      </c>
      <c r="AB14" s="53">
        <f>[1]丰穗!$T$34</f>
        <v>582600</v>
      </c>
      <c r="AC14" s="53">
        <f t="shared" si="9"/>
        <v>174780</v>
      </c>
      <c r="AD14" s="53">
        <f>[2]丰穗!$S$8</f>
        <v>1806.62</v>
      </c>
      <c r="AE14" s="53">
        <f>[2]丰穗!$T$8</f>
        <v>361324</v>
      </c>
      <c r="AF14" s="53">
        <f>AE14</f>
        <v>361324</v>
      </c>
      <c r="AG14" s="53">
        <f t="shared" si="11"/>
        <v>90331</v>
      </c>
      <c r="AH14" s="53">
        <f t="shared" si="18"/>
        <v>265111</v>
      </c>
      <c r="AI14" s="53">
        <f t="shared" si="12"/>
        <v>5826</v>
      </c>
      <c r="AJ14" s="68">
        <f t="shared" si="13"/>
        <v>3613.24</v>
      </c>
      <c r="AK14" s="68">
        <f t="shared" si="14"/>
        <v>9439.24</v>
      </c>
      <c r="AL14" s="68">
        <f t="shared" si="15"/>
        <v>227214</v>
      </c>
      <c r="AM14" s="68">
        <f>[2]丰穗!$AB$8</f>
        <v>70700</v>
      </c>
      <c r="AN14" s="68">
        <f t="shared" si="16"/>
        <v>297914</v>
      </c>
      <c r="AO14" s="12" t="s">
        <v>34</v>
      </c>
    </row>
    <row r="15" s="49" customFormat="1" ht="24" customHeight="1" spans="1:41">
      <c r="A15" s="12">
        <v>9</v>
      </c>
      <c r="B15" s="52" t="s">
        <v>35</v>
      </c>
      <c r="C15" s="54"/>
      <c r="D15" s="54"/>
      <c r="E15" s="53">
        <f t="shared" si="0"/>
        <v>0</v>
      </c>
      <c r="F15" s="54"/>
      <c r="G15" s="54"/>
      <c r="H15" s="53">
        <f t="shared" si="20"/>
        <v>0</v>
      </c>
      <c r="I15" s="53">
        <f t="shared" si="17"/>
        <v>0</v>
      </c>
      <c r="J15" s="53">
        <f t="shared" si="1"/>
        <v>0</v>
      </c>
      <c r="K15" s="53"/>
      <c r="L15" s="53"/>
      <c r="M15" s="53">
        <f t="shared" si="2"/>
        <v>0</v>
      </c>
      <c r="N15" s="53"/>
      <c r="O15" s="53"/>
      <c r="P15" s="53">
        <f t="shared" si="21"/>
        <v>0</v>
      </c>
      <c r="Q15" s="53">
        <f t="shared" si="4"/>
        <v>0</v>
      </c>
      <c r="R15" s="53">
        <f t="shared" si="5"/>
        <v>0</v>
      </c>
      <c r="S15" s="53">
        <f>[1]中盛!$P$33</f>
        <v>2149</v>
      </c>
      <c r="T15" s="53">
        <f>[1]中盛!$Q$33</f>
        <v>58925</v>
      </c>
      <c r="U15" s="53">
        <f t="shared" si="6"/>
        <v>17677.5</v>
      </c>
      <c r="V15" s="53">
        <f>[2]中盛!$P$15</f>
        <v>6279</v>
      </c>
      <c r="W15" s="53">
        <f>[2]中盛!$Q$15</f>
        <v>176960</v>
      </c>
      <c r="X15" s="53">
        <f>W15</f>
        <v>176960</v>
      </c>
      <c r="Y15" s="53">
        <f t="shared" si="7"/>
        <v>44240</v>
      </c>
      <c r="Z15" s="53">
        <f t="shared" si="8"/>
        <v>61917.5</v>
      </c>
      <c r="AA15" s="53"/>
      <c r="AB15" s="53"/>
      <c r="AC15" s="53">
        <f t="shared" si="9"/>
        <v>0</v>
      </c>
      <c r="AD15" s="53"/>
      <c r="AE15" s="53"/>
      <c r="AF15" s="53">
        <f t="shared" ref="AF14:AF19" si="22">AB15*0.66</f>
        <v>0</v>
      </c>
      <c r="AG15" s="53">
        <f t="shared" si="11"/>
        <v>0</v>
      </c>
      <c r="AH15" s="53">
        <f t="shared" si="18"/>
        <v>0</v>
      </c>
      <c r="AI15" s="53">
        <f t="shared" si="12"/>
        <v>2149</v>
      </c>
      <c r="AJ15" s="68">
        <f t="shared" si="13"/>
        <v>6279</v>
      </c>
      <c r="AK15" s="68">
        <f t="shared" si="14"/>
        <v>8428</v>
      </c>
      <c r="AL15" s="68">
        <f t="shared" si="15"/>
        <v>17677.5</v>
      </c>
      <c r="AM15" s="68">
        <f>I15+Q15+Y15+AG15</f>
        <v>44240</v>
      </c>
      <c r="AN15" s="68">
        <f t="shared" si="16"/>
        <v>61917.5</v>
      </c>
      <c r="AO15" s="12"/>
    </row>
    <row r="16" s="49" customFormat="1" ht="24" customHeight="1" spans="1:41">
      <c r="A16" s="12">
        <v>10</v>
      </c>
      <c r="B16" s="52" t="s">
        <v>36</v>
      </c>
      <c r="C16" s="54">
        <f>[1]郭占平!$J$51</f>
        <v>1930.8</v>
      </c>
      <c r="D16" s="54">
        <f>[1]郭占平!$K$51</f>
        <v>169298.5</v>
      </c>
      <c r="E16" s="53">
        <f t="shared" si="0"/>
        <v>50789.55</v>
      </c>
      <c r="F16" s="54">
        <f>[2]郭占平!$J$12</f>
        <v>2585</v>
      </c>
      <c r="G16" s="54">
        <f>[2]郭占平!$K$12</f>
        <v>208390</v>
      </c>
      <c r="H16" s="54">
        <f>G16</f>
        <v>208390</v>
      </c>
      <c r="I16" s="53">
        <f t="shared" si="17"/>
        <v>52097.5</v>
      </c>
      <c r="J16" s="53">
        <f t="shared" si="1"/>
        <v>102887.05</v>
      </c>
      <c r="K16" s="53">
        <f>[1]郭占平!$M$51</f>
        <v>1930.8</v>
      </c>
      <c r="L16" s="53">
        <f>[1]郭占平!$N$51</f>
        <v>44151.5</v>
      </c>
      <c r="M16" s="53">
        <f t="shared" si="2"/>
        <v>13245.45</v>
      </c>
      <c r="N16" s="53">
        <f>[2]郭占平!$M$12</f>
        <v>2585</v>
      </c>
      <c r="O16" s="53">
        <f>[2]郭占平!$N$12</f>
        <v>51700</v>
      </c>
      <c r="P16" s="53">
        <f>O16</f>
        <v>51700</v>
      </c>
      <c r="Q16" s="53">
        <f t="shared" si="4"/>
        <v>12925</v>
      </c>
      <c r="R16" s="53">
        <f t="shared" si="5"/>
        <v>26170.45</v>
      </c>
      <c r="S16" s="53">
        <f>[1]郭占平!$P$51</f>
        <v>1346.8</v>
      </c>
      <c r="T16" s="53">
        <f>[1]郭占平!$Q$51</f>
        <v>64445.4</v>
      </c>
      <c r="U16" s="53">
        <f t="shared" si="6"/>
        <v>19333.62</v>
      </c>
      <c r="V16" s="53">
        <f>[2]郭占平!$P$12</f>
        <v>409</v>
      </c>
      <c r="W16" s="53">
        <f>[2]郭占平!$Q$12</f>
        <v>13275</v>
      </c>
      <c r="X16" s="53">
        <f>W16</f>
        <v>13275</v>
      </c>
      <c r="Y16" s="53">
        <f t="shared" si="7"/>
        <v>3318.75</v>
      </c>
      <c r="Z16" s="53">
        <f t="shared" si="8"/>
        <v>22652.37</v>
      </c>
      <c r="AA16" s="53">
        <f>[1]郭占平!$S$51</f>
        <v>13</v>
      </c>
      <c r="AB16" s="53">
        <f>[1]郭占平!$T$51</f>
        <v>1300</v>
      </c>
      <c r="AC16" s="53">
        <f t="shared" si="9"/>
        <v>390</v>
      </c>
      <c r="AD16" s="53">
        <f>[2]郭占平!$S$12</f>
        <v>300</v>
      </c>
      <c r="AE16" s="53">
        <f>[2]郭占平!$T$12</f>
        <v>69000</v>
      </c>
      <c r="AF16" s="53">
        <f>AE16</f>
        <v>69000</v>
      </c>
      <c r="AG16" s="53">
        <f t="shared" si="11"/>
        <v>17250</v>
      </c>
      <c r="AH16" s="53">
        <f t="shared" si="18"/>
        <v>17640</v>
      </c>
      <c r="AI16" s="53">
        <f t="shared" si="12"/>
        <v>5221.4</v>
      </c>
      <c r="AJ16" s="68">
        <f t="shared" si="13"/>
        <v>5879</v>
      </c>
      <c r="AK16" s="68">
        <f t="shared" si="14"/>
        <v>11100.4</v>
      </c>
      <c r="AL16" s="68">
        <f t="shared" si="15"/>
        <v>83758.62</v>
      </c>
      <c r="AM16" s="68">
        <f>I16+Q16+Y16+AG16</f>
        <v>85591.25</v>
      </c>
      <c r="AN16" s="68">
        <f t="shared" si="16"/>
        <v>169349.87</v>
      </c>
      <c r="AO16" s="12"/>
    </row>
    <row r="17" s="49" customFormat="1" ht="35" customHeight="1" spans="1:41">
      <c r="A17" s="12">
        <v>11</v>
      </c>
      <c r="B17" s="52" t="s">
        <v>37</v>
      </c>
      <c r="C17" s="54">
        <f>[1]丁云!$J$36</f>
        <v>1888.15</v>
      </c>
      <c r="D17" s="54">
        <f>[1]丁云!$K$36</f>
        <v>465404</v>
      </c>
      <c r="E17" s="53">
        <f t="shared" si="0"/>
        <v>139621.2</v>
      </c>
      <c r="F17" s="54">
        <f>[2]丁云!$J$8</f>
        <v>318.69</v>
      </c>
      <c r="G17" s="54">
        <f>[2]丁云!$K$8</f>
        <v>50990.4</v>
      </c>
      <c r="H17" s="55">
        <f>G17</f>
        <v>50990.4</v>
      </c>
      <c r="I17" s="53">
        <f t="shared" si="17"/>
        <v>12747.6</v>
      </c>
      <c r="J17" s="53">
        <f t="shared" si="1"/>
        <v>152368.8</v>
      </c>
      <c r="K17" s="53">
        <f>[1]丁云!$M$36</f>
        <v>1888.15</v>
      </c>
      <c r="L17" s="53">
        <f>[1]丁云!$N$36</f>
        <v>175843</v>
      </c>
      <c r="M17" s="53">
        <f t="shared" si="2"/>
        <v>52752.9</v>
      </c>
      <c r="N17" s="53">
        <f>[2]丁云!$M$8</f>
        <v>318.69</v>
      </c>
      <c r="O17" s="53">
        <f>[2]丁云!$N$8</f>
        <v>6373.8</v>
      </c>
      <c r="P17" s="64">
        <f>O17</f>
        <v>6373.8</v>
      </c>
      <c r="Q17" s="53">
        <f t="shared" si="4"/>
        <v>1593.45</v>
      </c>
      <c r="R17" s="53">
        <f t="shared" si="5"/>
        <v>54346.35</v>
      </c>
      <c r="S17" s="53">
        <f>[1]丁云!$P$36</f>
        <v>1888.15</v>
      </c>
      <c r="T17" s="53">
        <f>[1]丁云!$Q$36</f>
        <v>216913.5</v>
      </c>
      <c r="U17" s="53">
        <f t="shared" si="6"/>
        <v>65074.05</v>
      </c>
      <c r="V17" s="53">
        <f>[2]丁云!$P$8</f>
        <v>318.69</v>
      </c>
      <c r="W17" s="53">
        <f>[2]丁云!$Q$8</f>
        <v>28682.1</v>
      </c>
      <c r="X17" s="53">
        <f>W17</f>
        <v>28682.1</v>
      </c>
      <c r="Y17" s="53">
        <f t="shared" si="7"/>
        <v>7170.525</v>
      </c>
      <c r="Z17" s="53">
        <f t="shared" si="8"/>
        <v>72244.575</v>
      </c>
      <c r="AA17" s="53"/>
      <c r="AB17" s="53"/>
      <c r="AC17" s="53">
        <f t="shared" si="9"/>
        <v>0</v>
      </c>
      <c r="AD17" s="53"/>
      <c r="AE17" s="53"/>
      <c r="AF17" s="53">
        <f t="shared" si="22"/>
        <v>0</v>
      </c>
      <c r="AG17" s="53">
        <f t="shared" si="11"/>
        <v>0</v>
      </c>
      <c r="AH17" s="53">
        <f t="shared" si="18"/>
        <v>0</v>
      </c>
      <c r="AI17" s="53">
        <f t="shared" si="12"/>
        <v>5664.45</v>
      </c>
      <c r="AJ17" s="68">
        <f t="shared" si="13"/>
        <v>956.07</v>
      </c>
      <c r="AK17" s="68">
        <f t="shared" si="14"/>
        <v>6620.52</v>
      </c>
      <c r="AL17" s="68">
        <f>[1]丁云!$AE$36</f>
        <v>185561.55</v>
      </c>
      <c r="AM17" s="68">
        <f>I17+Q17+Y17+AG17</f>
        <v>21511.575</v>
      </c>
      <c r="AN17" s="68">
        <f t="shared" si="16"/>
        <v>207073.125</v>
      </c>
      <c r="AO17" s="12" t="s">
        <v>38</v>
      </c>
    </row>
    <row r="18" s="49" customFormat="1" ht="24" customHeight="1" spans="1:41">
      <c r="A18" s="12">
        <v>12</v>
      </c>
      <c r="B18" s="52" t="s">
        <v>39</v>
      </c>
      <c r="C18" s="54">
        <f>[1]立军!$J$784</f>
        <v>2641.78</v>
      </c>
      <c r="D18" s="54">
        <f>[1]立军!$K$784</f>
        <v>331181.4</v>
      </c>
      <c r="E18" s="53">
        <f t="shared" si="0"/>
        <v>99354.42</v>
      </c>
      <c r="F18" s="54">
        <f>[2]立军!$J$12</f>
        <v>5977.2</v>
      </c>
      <c r="G18" s="54">
        <f>[2]立军!$K$12</f>
        <v>475817</v>
      </c>
      <c r="H18" s="54">
        <f>D18*0.66</f>
        <v>218579.724</v>
      </c>
      <c r="I18" s="53">
        <f t="shared" si="17"/>
        <v>54644.931</v>
      </c>
      <c r="J18" s="53">
        <f t="shared" si="1"/>
        <v>153999.351</v>
      </c>
      <c r="K18" s="53">
        <f>[1]立军!$M$784</f>
        <v>2641.78</v>
      </c>
      <c r="L18" s="53">
        <f>[1]立军!$N$784</f>
        <v>105671.2</v>
      </c>
      <c r="M18" s="53">
        <f t="shared" si="2"/>
        <v>31701.36</v>
      </c>
      <c r="N18" s="53">
        <f>[2]立军!$M$12</f>
        <v>4743.2</v>
      </c>
      <c r="O18" s="53">
        <f>[2]立军!$N$12</f>
        <v>79151.2</v>
      </c>
      <c r="P18" s="53">
        <f t="shared" ref="P18:P21" si="23">L18*0.66</f>
        <v>69742.992</v>
      </c>
      <c r="Q18" s="53">
        <f t="shared" si="4"/>
        <v>17435.748</v>
      </c>
      <c r="R18" s="53">
        <f t="shared" si="5"/>
        <v>49137.108</v>
      </c>
      <c r="S18" s="53">
        <f>[1]立军!$P$784</f>
        <v>2641.78</v>
      </c>
      <c r="T18" s="53">
        <f>[1]立军!$Q$784</f>
        <v>79886.28</v>
      </c>
      <c r="U18" s="53">
        <f t="shared" si="6"/>
        <v>23965.884</v>
      </c>
      <c r="V18" s="53">
        <f>[2]立军!$P$12</f>
        <v>11274.7</v>
      </c>
      <c r="W18" s="53">
        <f>[2]立军!$Q$12</f>
        <v>67648.2</v>
      </c>
      <c r="X18" s="53">
        <f>T18*0.66</f>
        <v>52724.9448</v>
      </c>
      <c r="Y18" s="53">
        <f t="shared" si="7"/>
        <v>13181.2362</v>
      </c>
      <c r="Z18" s="53">
        <f t="shared" si="8"/>
        <v>37147.1202</v>
      </c>
      <c r="AA18" s="53">
        <f>[1]立军!$S$784</f>
        <v>1514.78</v>
      </c>
      <c r="AB18" s="67">
        <f>[1]立军!$T$784</f>
        <v>93673.9952</v>
      </c>
      <c r="AC18" s="67">
        <f t="shared" si="9"/>
        <v>28102.19856</v>
      </c>
      <c r="AD18" s="53">
        <f>[2]立军!$S$12</f>
        <v>2200</v>
      </c>
      <c r="AE18" s="53">
        <f>[2]立军!$T$12</f>
        <v>132000</v>
      </c>
      <c r="AF18" s="67">
        <f t="shared" si="22"/>
        <v>61824.836832</v>
      </c>
      <c r="AG18" s="67">
        <f t="shared" si="11"/>
        <v>15456.209208</v>
      </c>
      <c r="AH18" s="67">
        <f t="shared" si="18"/>
        <v>43558.407768</v>
      </c>
      <c r="AI18" s="53">
        <f t="shared" si="12"/>
        <v>9440.12</v>
      </c>
      <c r="AJ18" s="68">
        <f t="shared" si="13"/>
        <v>24195.1</v>
      </c>
      <c r="AK18" s="68">
        <f t="shared" si="14"/>
        <v>33635.22</v>
      </c>
      <c r="AL18" s="68">
        <f t="shared" ref="AL18:AL24" si="24">E18+M18+U18+AC18</f>
        <v>183123.86256</v>
      </c>
      <c r="AM18" s="68">
        <f>[2]立军!$AB$12</f>
        <v>116608.75</v>
      </c>
      <c r="AN18" s="68">
        <f t="shared" si="16"/>
        <v>299732.61256</v>
      </c>
      <c r="AO18" s="12" t="s">
        <v>40</v>
      </c>
    </row>
    <row r="19" s="49" customFormat="1" ht="24" customHeight="1" spans="1:41">
      <c r="A19" s="12">
        <v>13</v>
      </c>
      <c r="B19" s="52" t="s">
        <v>41</v>
      </c>
      <c r="C19" s="54">
        <f>[1]聚宝!$J$91</f>
        <v>3590.8</v>
      </c>
      <c r="D19" s="54">
        <f>[1]聚宝!$K$91</f>
        <v>583004</v>
      </c>
      <c r="E19" s="53">
        <f t="shared" si="0"/>
        <v>174901.2</v>
      </c>
      <c r="F19" s="54">
        <f>[2]聚宝!$J$11</f>
        <v>4710.12</v>
      </c>
      <c r="G19" s="54">
        <f>[2]聚宝!$K$11</f>
        <v>518115.6</v>
      </c>
      <c r="H19" s="54">
        <f>G19</f>
        <v>518115.6</v>
      </c>
      <c r="I19" s="53">
        <f t="shared" si="17"/>
        <v>129528.9</v>
      </c>
      <c r="J19" s="53">
        <f t="shared" si="1"/>
        <v>304430.1</v>
      </c>
      <c r="K19" s="53">
        <f>[1]聚宝!$M$91</f>
        <v>3210.8</v>
      </c>
      <c r="L19" s="53">
        <f>[1]聚宝!$N$91</f>
        <v>72780</v>
      </c>
      <c r="M19" s="53">
        <f t="shared" si="2"/>
        <v>21834</v>
      </c>
      <c r="N19" s="53">
        <f>[2]聚宝!$M$11</f>
        <v>4710.12</v>
      </c>
      <c r="O19" s="53">
        <f>[2]聚宝!$N$11</f>
        <v>148202.4</v>
      </c>
      <c r="P19" s="53">
        <f>O19</f>
        <v>148202.4</v>
      </c>
      <c r="Q19" s="53">
        <f t="shared" si="4"/>
        <v>37050.6</v>
      </c>
      <c r="R19" s="53">
        <f t="shared" si="5"/>
        <v>58884.6</v>
      </c>
      <c r="S19" s="53">
        <f>[1]聚宝!$P$91</f>
        <v>533.1</v>
      </c>
      <c r="T19" s="53">
        <f>[1]聚宝!$Q$91</f>
        <v>47979</v>
      </c>
      <c r="U19" s="53">
        <f t="shared" si="6"/>
        <v>14393.7</v>
      </c>
      <c r="V19" s="53"/>
      <c r="W19" s="53"/>
      <c r="X19" s="53"/>
      <c r="Y19" s="53">
        <f t="shared" si="7"/>
        <v>0</v>
      </c>
      <c r="Z19" s="53">
        <f t="shared" si="8"/>
        <v>14393.7</v>
      </c>
      <c r="AA19" s="53"/>
      <c r="AB19" s="53"/>
      <c r="AC19" s="53">
        <f t="shared" si="9"/>
        <v>0</v>
      </c>
      <c r="AD19" s="53"/>
      <c r="AE19" s="53"/>
      <c r="AF19" s="53">
        <f t="shared" si="22"/>
        <v>0</v>
      </c>
      <c r="AG19" s="53">
        <f t="shared" si="11"/>
        <v>0</v>
      </c>
      <c r="AH19" s="53">
        <f t="shared" si="18"/>
        <v>0</v>
      </c>
      <c r="AI19" s="53">
        <f t="shared" si="12"/>
        <v>7334.7</v>
      </c>
      <c r="AJ19" s="68">
        <f t="shared" si="13"/>
        <v>9420.24</v>
      </c>
      <c r="AK19" s="68">
        <f t="shared" si="14"/>
        <v>16754.94</v>
      </c>
      <c r="AL19" s="68">
        <f t="shared" si="24"/>
        <v>211128.9</v>
      </c>
      <c r="AM19" s="68">
        <f>[2]聚宝!$AB$11</f>
        <v>123504.5</v>
      </c>
      <c r="AN19" s="68">
        <f t="shared" si="16"/>
        <v>334633.4</v>
      </c>
      <c r="AO19" s="12"/>
    </row>
    <row r="20" s="49" customFormat="1" ht="24" customHeight="1" spans="1:41">
      <c r="A20" s="12">
        <v>14</v>
      </c>
      <c r="B20" s="52" t="s">
        <v>42</v>
      </c>
      <c r="C20" s="54"/>
      <c r="D20" s="54"/>
      <c r="E20" s="53">
        <f t="shared" si="0"/>
        <v>0</v>
      </c>
      <c r="F20" s="54"/>
      <c r="G20" s="54"/>
      <c r="H20" s="54">
        <f>D20*0.66</f>
        <v>0</v>
      </c>
      <c r="I20" s="53">
        <f t="shared" si="17"/>
        <v>0</v>
      </c>
      <c r="J20" s="53">
        <f t="shared" si="1"/>
        <v>0</v>
      </c>
      <c r="K20" s="53"/>
      <c r="L20" s="53"/>
      <c r="M20" s="53">
        <f t="shared" si="2"/>
        <v>0</v>
      </c>
      <c r="N20" s="53"/>
      <c r="O20" s="53"/>
      <c r="P20" s="53">
        <f t="shared" si="23"/>
        <v>0</v>
      </c>
      <c r="Q20" s="53">
        <f t="shared" si="4"/>
        <v>0</v>
      </c>
      <c r="R20" s="53">
        <f t="shared" si="5"/>
        <v>0</v>
      </c>
      <c r="S20" s="53">
        <f>[1]百顺通达!$P$21</f>
        <v>1167</v>
      </c>
      <c r="T20" s="53">
        <f>[1]百顺通达!$Q$21</f>
        <v>91592</v>
      </c>
      <c r="U20" s="53">
        <f t="shared" si="6"/>
        <v>27477.6</v>
      </c>
      <c r="V20" s="53">
        <f>[2]百顺通达!$P$11</f>
        <v>6829</v>
      </c>
      <c r="W20" s="53">
        <f>[2]百顺通达!$Q$11</f>
        <v>279074</v>
      </c>
      <c r="X20" s="53">
        <f>W20</f>
        <v>279074</v>
      </c>
      <c r="Y20" s="53">
        <f t="shared" si="7"/>
        <v>69768.5</v>
      </c>
      <c r="Z20" s="53">
        <f t="shared" si="8"/>
        <v>97246.1</v>
      </c>
      <c r="AA20" s="53">
        <f>[1]百顺通达!$S$21</f>
        <v>1099</v>
      </c>
      <c r="AB20" s="53">
        <f>[1]百顺通达!$T$21</f>
        <v>219800</v>
      </c>
      <c r="AC20" s="53">
        <f t="shared" si="9"/>
        <v>65940</v>
      </c>
      <c r="AD20" s="53">
        <f>[2]百顺通达!$S$11</f>
        <v>1620</v>
      </c>
      <c r="AE20" s="53">
        <f>[2]百顺通达!$T$11</f>
        <v>324000</v>
      </c>
      <c r="AF20" s="53">
        <f>AE20</f>
        <v>324000</v>
      </c>
      <c r="AG20" s="53">
        <f t="shared" si="11"/>
        <v>81000</v>
      </c>
      <c r="AH20" s="53">
        <f t="shared" si="18"/>
        <v>146940</v>
      </c>
      <c r="AI20" s="53">
        <f t="shared" si="12"/>
        <v>2266</v>
      </c>
      <c r="AJ20" s="68">
        <f t="shared" si="13"/>
        <v>8449</v>
      </c>
      <c r="AK20" s="68">
        <f t="shared" si="14"/>
        <v>10715</v>
      </c>
      <c r="AL20" s="68">
        <f t="shared" si="24"/>
        <v>93417.6</v>
      </c>
      <c r="AM20" s="68">
        <f>[2]百顺通达!$AB$11</f>
        <v>123768.5</v>
      </c>
      <c r="AN20" s="68">
        <f t="shared" si="16"/>
        <v>217186.1</v>
      </c>
      <c r="AO20" s="12"/>
    </row>
    <row r="21" s="49" customFormat="1" ht="24" customHeight="1" spans="1:41">
      <c r="A21" s="12">
        <v>15</v>
      </c>
      <c r="B21" s="52" t="s">
        <v>43</v>
      </c>
      <c r="C21" s="54"/>
      <c r="D21" s="54"/>
      <c r="E21" s="53">
        <f t="shared" si="0"/>
        <v>0</v>
      </c>
      <c r="F21" s="54"/>
      <c r="G21" s="54"/>
      <c r="H21" s="54">
        <f>D21*0.66</f>
        <v>0</v>
      </c>
      <c r="I21" s="53">
        <f t="shared" si="17"/>
        <v>0</v>
      </c>
      <c r="J21" s="53">
        <f t="shared" si="1"/>
        <v>0</v>
      </c>
      <c r="K21" s="53"/>
      <c r="L21" s="53"/>
      <c r="M21" s="53">
        <f t="shared" si="2"/>
        <v>0</v>
      </c>
      <c r="N21" s="53"/>
      <c r="O21" s="53"/>
      <c r="P21" s="53">
        <f t="shared" si="23"/>
        <v>0</v>
      </c>
      <c r="Q21" s="53">
        <f t="shared" si="4"/>
        <v>0</v>
      </c>
      <c r="R21" s="53">
        <f t="shared" si="5"/>
        <v>0</v>
      </c>
      <c r="S21" s="53">
        <f>[1]金贵!$P$382</f>
        <v>4670.59</v>
      </c>
      <c r="T21" s="53">
        <f>[1]金贵!$Q$382</f>
        <v>116764.75</v>
      </c>
      <c r="U21" s="53">
        <f t="shared" si="6"/>
        <v>35029.425</v>
      </c>
      <c r="V21" s="53">
        <f>[2]金贵!$P$10</f>
        <v>902.8</v>
      </c>
      <c r="W21" s="53">
        <f>[2]金贵!$Q$10</f>
        <v>22570</v>
      </c>
      <c r="X21" s="64">
        <v>22570</v>
      </c>
      <c r="Y21" s="53">
        <f t="shared" si="7"/>
        <v>5642.5</v>
      </c>
      <c r="Z21" s="53">
        <f t="shared" si="8"/>
        <v>40671.925</v>
      </c>
      <c r="AA21" s="53"/>
      <c r="AB21" s="53"/>
      <c r="AC21" s="53">
        <f t="shared" si="9"/>
        <v>0</v>
      </c>
      <c r="AD21" s="53"/>
      <c r="AE21" s="53"/>
      <c r="AF21" s="53">
        <f>AB21*0.66</f>
        <v>0</v>
      </c>
      <c r="AG21" s="53">
        <f t="shared" si="11"/>
        <v>0</v>
      </c>
      <c r="AH21" s="53">
        <f t="shared" si="18"/>
        <v>0</v>
      </c>
      <c r="AI21" s="53">
        <f t="shared" si="12"/>
        <v>4670.59</v>
      </c>
      <c r="AJ21" s="68">
        <f t="shared" si="13"/>
        <v>902.8</v>
      </c>
      <c r="AK21" s="68">
        <f t="shared" si="14"/>
        <v>5573.39</v>
      </c>
      <c r="AL21" s="68">
        <f t="shared" si="24"/>
        <v>35029.425</v>
      </c>
      <c r="AM21" s="68">
        <f>I21+Q21+Y21+AG21</f>
        <v>5642.5</v>
      </c>
      <c r="AN21" s="68">
        <f t="shared" si="16"/>
        <v>40671.925</v>
      </c>
      <c r="AO21" s="12"/>
    </row>
    <row r="22" s="49" customFormat="1" ht="24" customHeight="1" spans="1:41">
      <c r="A22" s="12">
        <v>16</v>
      </c>
      <c r="B22" s="52" t="s">
        <v>44</v>
      </c>
      <c r="C22" s="54"/>
      <c r="D22" s="54"/>
      <c r="E22" s="53">
        <f t="shared" si="0"/>
        <v>0</v>
      </c>
      <c r="F22" s="54">
        <f>[2]民享!$J$8</f>
        <v>1117</v>
      </c>
      <c r="G22" s="54">
        <f>[2]民享!$K$8</f>
        <v>134040</v>
      </c>
      <c r="H22" s="55">
        <f>G22</f>
        <v>134040</v>
      </c>
      <c r="I22" s="53">
        <f t="shared" si="17"/>
        <v>33510</v>
      </c>
      <c r="J22" s="53">
        <f t="shared" si="1"/>
        <v>33510</v>
      </c>
      <c r="K22" s="53"/>
      <c r="L22" s="53"/>
      <c r="M22" s="53">
        <f t="shared" si="2"/>
        <v>0</v>
      </c>
      <c r="N22" s="53">
        <f>[2]民享!$M$8</f>
        <v>1117</v>
      </c>
      <c r="O22" s="53">
        <f>[2]民享!$N$8</f>
        <v>22340</v>
      </c>
      <c r="P22" s="53">
        <f>O22</f>
        <v>22340</v>
      </c>
      <c r="Q22" s="64">
        <f t="shared" si="4"/>
        <v>5585</v>
      </c>
      <c r="R22" s="53">
        <f t="shared" si="5"/>
        <v>5585</v>
      </c>
      <c r="S22" s="53"/>
      <c r="T22" s="53"/>
      <c r="U22" s="53">
        <f t="shared" si="6"/>
        <v>0</v>
      </c>
      <c r="V22" s="53">
        <f>[2]民享!$P$8</f>
        <v>1117</v>
      </c>
      <c r="W22" s="53">
        <f>[2]民享!$Q$8</f>
        <v>67020</v>
      </c>
      <c r="X22" s="53">
        <f>W22</f>
        <v>67020</v>
      </c>
      <c r="Y22" s="53">
        <f t="shared" si="7"/>
        <v>16755</v>
      </c>
      <c r="Z22" s="53">
        <f t="shared" si="8"/>
        <v>16755</v>
      </c>
      <c r="AA22" s="53"/>
      <c r="AB22" s="53"/>
      <c r="AC22" s="53">
        <f t="shared" si="9"/>
        <v>0</v>
      </c>
      <c r="AD22" s="53">
        <f>[2]民享!$S$8</f>
        <v>3617</v>
      </c>
      <c r="AE22" s="53">
        <f>[2]民享!$T$8</f>
        <v>1081380</v>
      </c>
      <c r="AF22" s="53">
        <f>AE22</f>
        <v>1081380</v>
      </c>
      <c r="AG22" s="64">
        <f t="shared" si="11"/>
        <v>270345</v>
      </c>
      <c r="AH22" s="53">
        <f t="shared" si="18"/>
        <v>270345</v>
      </c>
      <c r="AI22" s="53">
        <f t="shared" si="12"/>
        <v>0</v>
      </c>
      <c r="AJ22" s="68">
        <f t="shared" si="13"/>
        <v>6968</v>
      </c>
      <c r="AK22" s="68">
        <f t="shared" si="14"/>
        <v>6968</v>
      </c>
      <c r="AL22" s="68">
        <f t="shared" si="24"/>
        <v>0</v>
      </c>
      <c r="AM22" s="68">
        <f>[2]民享!$AB$8</f>
        <v>100000</v>
      </c>
      <c r="AN22" s="68">
        <f t="shared" si="16"/>
        <v>100000</v>
      </c>
      <c r="AO22" s="12" t="s">
        <v>45</v>
      </c>
    </row>
    <row r="23" s="49" customFormat="1" ht="24" customHeight="1" spans="1:41">
      <c r="A23" s="12">
        <v>17</v>
      </c>
      <c r="B23" s="52" t="s">
        <v>46</v>
      </c>
      <c r="C23" s="54"/>
      <c r="D23" s="54"/>
      <c r="E23" s="53">
        <f t="shared" si="0"/>
        <v>0</v>
      </c>
      <c r="F23" s="54"/>
      <c r="G23" s="54"/>
      <c r="H23" s="54">
        <f>D23*0.66</f>
        <v>0</v>
      </c>
      <c r="I23" s="53">
        <f t="shared" si="17"/>
        <v>0</v>
      </c>
      <c r="J23" s="53">
        <f t="shared" si="1"/>
        <v>0</v>
      </c>
      <c r="K23" s="53">
        <f>[1]美来!$M$190</f>
        <v>1472.5</v>
      </c>
      <c r="L23" s="53">
        <f>[1]美来!$N$190</f>
        <v>29450</v>
      </c>
      <c r="M23" s="53">
        <f t="shared" si="2"/>
        <v>8835</v>
      </c>
      <c r="N23" s="53"/>
      <c r="O23" s="53"/>
      <c r="P23" s="53"/>
      <c r="Q23" s="53">
        <f t="shared" si="4"/>
        <v>0</v>
      </c>
      <c r="R23" s="53">
        <f t="shared" si="5"/>
        <v>8835</v>
      </c>
      <c r="S23" s="53">
        <f>[1]美来!$P$190</f>
        <v>3288</v>
      </c>
      <c r="T23" s="53">
        <f>[1]美来!$Q$190</f>
        <v>147200</v>
      </c>
      <c r="U23" s="53">
        <f t="shared" si="6"/>
        <v>44160</v>
      </c>
      <c r="V23" s="53">
        <f>[2]美来!$P$10</f>
        <v>2928</v>
      </c>
      <c r="W23" s="53">
        <f>[2]美来!$Q$10</f>
        <v>40480</v>
      </c>
      <c r="X23" s="64">
        <f>W23</f>
        <v>40480</v>
      </c>
      <c r="Y23" s="53">
        <f t="shared" si="7"/>
        <v>10120</v>
      </c>
      <c r="Z23" s="53">
        <f t="shared" si="8"/>
        <v>54280</v>
      </c>
      <c r="AA23" s="53"/>
      <c r="AB23" s="53"/>
      <c r="AC23" s="53">
        <f t="shared" si="9"/>
        <v>0</v>
      </c>
      <c r="AD23" s="53"/>
      <c r="AE23" s="53"/>
      <c r="AF23" s="53"/>
      <c r="AG23" s="53">
        <f t="shared" si="11"/>
        <v>0</v>
      </c>
      <c r="AH23" s="53">
        <f t="shared" si="18"/>
        <v>0</v>
      </c>
      <c r="AI23" s="53">
        <f t="shared" si="12"/>
        <v>4760.5</v>
      </c>
      <c r="AJ23" s="68">
        <f t="shared" si="13"/>
        <v>2928</v>
      </c>
      <c r="AK23" s="68">
        <f t="shared" si="14"/>
        <v>7688.5</v>
      </c>
      <c r="AL23" s="68">
        <f t="shared" si="24"/>
        <v>52995</v>
      </c>
      <c r="AM23" s="68">
        <f>I23+Q23+Y23+AG23</f>
        <v>10120</v>
      </c>
      <c r="AN23" s="68">
        <f t="shared" si="16"/>
        <v>63115</v>
      </c>
      <c r="AO23" s="12"/>
    </row>
    <row r="24" s="49" customFormat="1" ht="44" customHeight="1" spans="1:41">
      <c r="A24" s="12">
        <v>18</v>
      </c>
      <c r="B24" s="52" t="s">
        <v>47</v>
      </c>
      <c r="C24" s="54"/>
      <c r="D24" s="54"/>
      <c r="E24" s="53">
        <f t="shared" si="0"/>
        <v>0</v>
      </c>
      <c r="F24" s="54">
        <f>[2]新起点!$J$8</f>
        <v>500</v>
      </c>
      <c r="G24" s="54">
        <f>[2]新起点!$K$8</f>
        <v>35000</v>
      </c>
      <c r="H24" s="54">
        <f>G24</f>
        <v>35000</v>
      </c>
      <c r="I24" s="53">
        <f t="shared" si="17"/>
        <v>8750</v>
      </c>
      <c r="J24" s="53">
        <f t="shared" si="1"/>
        <v>8750</v>
      </c>
      <c r="K24" s="53"/>
      <c r="L24" s="53"/>
      <c r="M24" s="53">
        <f t="shared" si="2"/>
        <v>0</v>
      </c>
      <c r="N24" s="53">
        <f>[2]新起点!$M$8</f>
        <v>500</v>
      </c>
      <c r="O24" s="53">
        <f>[2]新起点!$N$8</f>
        <v>10000</v>
      </c>
      <c r="P24" s="53">
        <f>O24</f>
        <v>10000</v>
      </c>
      <c r="Q24" s="53">
        <f t="shared" si="4"/>
        <v>2500</v>
      </c>
      <c r="R24" s="53">
        <f t="shared" si="5"/>
        <v>2500</v>
      </c>
      <c r="S24" s="53">
        <f>[1]新起点!$P$88</f>
        <v>186.76</v>
      </c>
      <c r="T24" s="53">
        <f>[1]新起点!$Q$88</f>
        <v>11205.6</v>
      </c>
      <c r="U24" s="53">
        <f t="shared" si="6"/>
        <v>3361.68</v>
      </c>
      <c r="V24" s="53">
        <f>[2]新起点!$P$8</f>
        <v>957</v>
      </c>
      <c r="W24" s="53">
        <f>[2]新起点!$Q$8</f>
        <v>57420</v>
      </c>
      <c r="X24" s="53">
        <f>W24</f>
        <v>57420</v>
      </c>
      <c r="Y24" s="53">
        <f t="shared" si="7"/>
        <v>14355</v>
      </c>
      <c r="Z24" s="53">
        <f t="shared" si="8"/>
        <v>17716.68</v>
      </c>
      <c r="AA24" s="53">
        <f>[1]新起点!$S$88</f>
        <v>186.76</v>
      </c>
      <c r="AB24" s="53">
        <f>[1]新起点!$T$88</f>
        <v>59763.2</v>
      </c>
      <c r="AC24" s="53">
        <f t="shared" si="9"/>
        <v>17928.96</v>
      </c>
      <c r="AD24" s="53">
        <f>[2]新起点!$S$8</f>
        <v>957</v>
      </c>
      <c r="AE24" s="53">
        <f>[2]新起点!$T$8</f>
        <v>246240</v>
      </c>
      <c r="AF24" s="53">
        <f>AE24</f>
        <v>246240</v>
      </c>
      <c r="AG24" s="53">
        <f t="shared" si="11"/>
        <v>61560</v>
      </c>
      <c r="AH24" s="53">
        <f t="shared" si="18"/>
        <v>79488.96</v>
      </c>
      <c r="AI24" s="53">
        <f t="shared" si="12"/>
        <v>373.52</v>
      </c>
      <c r="AJ24" s="68">
        <f t="shared" si="13"/>
        <v>2914</v>
      </c>
      <c r="AK24" s="68">
        <f t="shared" si="14"/>
        <v>3287.52</v>
      </c>
      <c r="AL24" s="68">
        <f>[1]新起点!$AA$88</f>
        <v>18657.324</v>
      </c>
      <c r="AM24" s="68">
        <f>[2]新起点!$AB$8</f>
        <v>50000</v>
      </c>
      <c r="AN24" s="68">
        <f t="shared" si="16"/>
        <v>68657.324</v>
      </c>
      <c r="AO24" s="71" t="s">
        <v>48</v>
      </c>
    </row>
    <row r="25" s="50" customFormat="1" ht="29" customHeight="1" spans="1:41">
      <c r="A25" s="56" t="s">
        <v>49</v>
      </c>
      <c r="B25" s="57"/>
      <c r="C25" s="58">
        <f t="shared" ref="C25:AN25" si="25">SUM(C7:C24)</f>
        <v>15261.81</v>
      </c>
      <c r="D25" s="58">
        <f t="shared" si="25"/>
        <v>2049058.15</v>
      </c>
      <c r="E25" s="59">
        <f t="shared" si="25"/>
        <v>614717.445</v>
      </c>
      <c r="F25" s="58">
        <f t="shared" si="25"/>
        <v>16001.01</v>
      </c>
      <c r="G25" s="58">
        <f t="shared" si="25"/>
        <v>1489758</v>
      </c>
      <c r="H25" s="58">
        <f t="shared" si="25"/>
        <v>1232520.724</v>
      </c>
      <c r="I25" s="58">
        <f t="shared" si="25"/>
        <v>308130.181</v>
      </c>
      <c r="J25" s="58">
        <f t="shared" si="25"/>
        <v>922847.626</v>
      </c>
      <c r="K25" s="58">
        <f t="shared" si="25"/>
        <v>15655.14</v>
      </c>
      <c r="L25" s="58">
        <f t="shared" si="25"/>
        <v>689611.9</v>
      </c>
      <c r="M25" s="58">
        <f t="shared" si="25"/>
        <v>206883.57</v>
      </c>
      <c r="N25" s="58">
        <f t="shared" si="25"/>
        <v>13974.01</v>
      </c>
      <c r="O25" s="58">
        <f t="shared" si="25"/>
        <v>317767.4</v>
      </c>
      <c r="P25" s="58">
        <f t="shared" si="25"/>
        <v>308359.192</v>
      </c>
      <c r="Q25" s="58">
        <f t="shared" si="25"/>
        <v>77089.798</v>
      </c>
      <c r="R25" s="58">
        <f t="shared" si="25"/>
        <v>283973.368</v>
      </c>
      <c r="S25" s="58">
        <f t="shared" si="25"/>
        <v>30790.28</v>
      </c>
      <c r="T25" s="58">
        <f t="shared" si="25"/>
        <v>1839955.38</v>
      </c>
      <c r="U25" s="59">
        <f t="shared" si="25"/>
        <v>551986.614</v>
      </c>
      <c r="V25" s="58">
        <f t="shared" si="25"/>
        <v>36791.41</v>
      </c>
      <c r="W25" s="58">
        <f t="shared" si="25"/>
        <v>1018275.9</v>
      </c>
      <c r="X25" s="58">
        <f t="shared" si="25"/>
        <v>1003352.6448</v>
      </c>
      <c r="Y25" s="58">
        <f t="shared" si="25"/>
        <v>250838.1612</v>
      </c>
      <c r="Z25" s="58">
        <f t="shared" si="25"/>
        <v>802824.7752</v>
      </c>
      <c r="AA25" s="58">
        <f t="shared" si="25"/>
        <v>7013.53</v>
      </c>
      <c r="AB25" s="58">
        <f t="shared" si="25"/>
        <v>1141389.6952</v>
      </c>
      <c r="AC25" s="58">
        <f t="shared" si="25"/>
        <v>342416.90856</v>
      </c>
      <c r="AD25" s="58">
        <f t="shared" si="25"/>
        <v>10500.62</v>
      </c>
      <c r="AE25" s="58">
        <f t="shared" si="25"/>
        <v>2213944</v>
      </c>
      <c r="AF25" s="58">
        <f t="shared" si="25"/>
        <v>2143768.836832</v>
      </c>
      <c r="AG25" s="58">
        <f t="shared" si="25"/>
        <v>535942.209208</v>
      </c>
      <c r="AH25" s="58">
        <f t="shared" si="25"/>
        <v>878359.117768</v>
      </c>
      <c r="AI25" s="58">
        <f t="shared" si="25"/>
        <v>68720.76</v>
      </c>
      <c r="AJ25" s="58">
        <f t="shared" si="25"/>
        <v>77267.05</v>
      </c>
      <c r="AK25" s="58">
        <f t="shared" si="25"/>
        <v>145987.81</v>
      </c>
      <c r="AL25" s="59">
        <f t="shared" si="25"/>
        <v>1610174.72256</v>
      </c>
      <c r="AM25" s="69">
        <f t="shared" si="25"/>
        <v>821275.325</v>
      </c>
      <c r="AN25" s="59">
        <f t="shared" si="25"/>
        <v>2431450.04756</v>
      </c>
      <c r="AO25" s="72" t="s">
        <v>50</v>
      </c>
    </row>
    <row r="27" spans="38:40">
      <c r="AL27">
        <f>AL25/AN25</f>
        <v>0.662228172927442</v>
      </c>
      <c r="AM27">
        <f>AM25/AN25</f>
        <v>0.337771827072558</v>
      </c>
      <c r="AN27">
        <f>2620000</f>
        <v>2620000</v>
      </c>
    </row>
    <row r="28" spans="40:40">
      <c r="AN28">
        <f>AN27-AN25</f>
        <v>188549.95244</v>
      </c>
    </row>
    <row r="30" spans="4:5">
      <c r="D30" s="60"/>
      <c r="E30" s="60"/>
    </row>
    <row r="32" spans="4:14"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4:14"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1"/>
    </row>
    <row r="34" spans="4:14">
      <c r="D34" s="61"/>
      <c r="E34" s="61"/>
      <c r="F34" s="61"/>
      <c r="G34" s="61"/>
      <c r="H34" s="61"/>
      <c r="I34" s="61"/>
      <c r="J34" s="61"/>
      <c r="K34" s="61"/>
      <c r="L34" s="65"/>
      <c r="M34" s="61"/>
      <c r="N34" s="61"/>
    </row>
  </sheetData>
  <mergeCells count="26">
    <mergeCell ref="A1:AO1"/>
    <mergeCell ref="C3:AH3"/>
    <mergeCell ref="C4:J4"/>
    <mergeCell ref="K4:R4"/>
    <mergeCell ref="S4:Z4"/>
    <mergeCell ref="AA4:AH4"/>
    <mergeCell ref="C5:E5"/>
    <mergeCell ref="F5:I5"/>
    <mergeCell ref="K5:M5"/>
    <mergeCell ref="N5:Q5"/>
    <mergeCell ref="S5:U5"/>
    <mergeCell ref="V5:Y5"/>
    <mergeCell ref="AA5:AC5"/>
    <mergeCell ref="AD5:AG5"/>
    <mergeCell ref="A25:B25"/>
    <mergeCell ref="D30:E30"/>
    <mergeCell ref="A3:A6"/>
    <mergeCell ref="B3:B6"/>
    <mergeCell ref="J5:J6"/>
    <mergeCell ref="R5:R6"/>
    <mergeCell ref="Z5:Z6"/>
    <mergeCell ref="AH5:AH6"/>
    <mergeCell ref="AO3:AO6"/>
    <mergeCell ref="AQ7:AQ8"/>
    <mergeCell ref="AI3:AK5"/>
    <mergeCell ref="AL3:AN5"/>
  </mergeCells>
  <printOptions horizontalCentered="1"/>
  <pageMargins left="0.196527777777778" right="0.432638888888889" top="0.550694444444444" bottom="0.629861111111111" header="0.5" footer="0.5"/>
  <pageSetup paperSize="9" scale="35" orientation="landscape" horizontalDpi="600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workbookViewId="0">
      <selection activeCell="I4" sqref="I4:K4"/>
    </sheetView>
  </sheetViews>
  <sheetFormatPr defaultColWidth="9" defaultRowHeight="13.5"/>
  <cols>
    <col min="1" max="1" width="8.375" customWidth="1"/>
    <col min="3" max="3" width="10.375" customWidth="1"/>
    <col min="4" max="4" width="9.75" customWidth="1"/>
    <col min="5" max="6" width="10.375" customWidth="1"/>
    <col min="7" max="7" width="9.25" customWidth="1"/>
    <col min="8" max="8" width="9.375" customWidth="1"/>
    <col min="9" max="9" width="11.5" customWidth="1"/>
    <col min="10" max="10" width="8.375" customWidth="1"/>
    <col min="11" max="12" width="10.375" customWidth="1"/>
    <col min="13" max="13" width="9.625" customWidth="1"/>
    <col min="14" max="14" width="9.375" customWidth="1"/>
    <col min="15" max="15" width="17.5" customWidth="1"/>
    <col min="17" max="17" width="12.625"/>
  </cols>
  <sheetData>
    <row r="1" ht="34" customHeight="1" spans="1:15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ht="48" customHeight="1" spans="1:15">
      <c r="A3" s="32" t="s">
        <v>52</v>
      </c>
      <c r="B3" s="32" t="s">
        <v>53</v>
      </c>
      <c r="C3" s="37" t="s">
        <v>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38"/>
      <c r="O3" s="31" t="s">
        <v>14</v>
      </c>
    </row>
    <row r="4" ht="51" customHeight="1" spans="1:15">
      <c r="A4" s="46"/>
      <c r="B4" s="46"/>
      <c r="C4" s="37" t="s">
        <v>8</v>
      </c>
      <c r="D4" s="45"/>
      <c r="E4" s="38"/>
      <c r="F4" s="37" t="s">
        <v>9</v>
      </c>
      <c r="G4" s="45"/>
      <c r="H4" s="38"/>
      <c r="I4" s="37" t="s">
        <v>10</v>
      </c>
      <c r="J4" s="45"/>
      <c r="K4" s="38"/>
      <c r="L4" s="37" t="s">
        <v>11</v>
      </c>
      <c r="M4" s="45"/>
      <c r="N4" s="38"/>
      <c r="O4" s="31"/>
    </row>
    <row r="5" ht="51" customHeight="1" spans="1:15">
      <c r="A5" s="33"/>
      <c r="B5" s="33"/>
      <c r="C5" s="47" t="s">
        <v>54</v>
      </c>
      <c r="D5" s="47" t="s">
        <v>55</v>
      </c>
      <c r="E5" s="47" t="s">
        <v>56</v>
      </c>
      <c r="F5" s="31" t="s">
        <v>57</v>
      </c>
      <c r="G5" s="47" t="s">
        <v>58</v>
      </c>
      <c r="H5" s="47" t="s">
        <v>56</v>
      </c>
      <c r="I5" s="47" t="s">
        <v>54</v>
      </c>
      <c r="J5" s="47" t="s">
        <v>59</v>
      </c>
      <c r="K5" s="47" t="s">
        <v>56</v>
      </c>
      <c r="L5" s="31" t="s">
        <v>57</v>
      </c>
      <c r="M5" s="47" t="s">
        <v>58</v>
      </c>
      <c r="N5" s="47" t="s">
        <v>56</v>
      </c>
      <c r="O5" s="31"/>
    </row>
    <row r="6" ht="51" customHeight="1" spans="1:15">
      <c r="A6" s="48" t="s">
        <v>60</v>
      </c>
      <c r="B6" s="31" t="s">
        <v>12</v>
      </c>
      <c r="C6" s="34">
        <f>'补助金额总表-实际'!C25</f>
        <v>15261.81</v>
      </c>
      <c r="D6" s="34">
        <v>0.36</v>
      </c>
      <c r="E6" s="34">
        <f>C6*D6</f>
        <v>5494.2516</v>
      </c>
      <c r="F6" s="34">
        <f>'补助金额总表-实际'!K25</f>
        <v>15655.14</v>
      </c>
      <c r="G6" s="34">
        <v>0.27</v>
      </c>
      <c r="H6" s="34">
        <f>F6*G6</f>
        <v>4226.8878</v>
      </c>
      <c r="I6" s="34">
        <f>'补助金额总表-实际'!S25</f>
        <v>30790.28</v>
      </c>
      <c r="J6" s="34">
        <v>0.1</v>
      </c>
      <c r="K6" s="34">
        <f>I6*J6</f>
        <v>3079.028</v>
      </c>
      <c r="L6" s="34">
        <f>'补助金额总表-实际'!AA25</f>
        <v>7013.53</v>
      </c>
      <c r="M6" s="34">
        <v>0.27</v>
      </c>
      <c r="N6" s="34">
        <f>L6*M6</f>
        <v>1893.6531</v>
      </c>
      <c r="O6" s="34">
        <f>E6+H6+K6+N6</f>
        <v>14693.8205</v>
      </c>
    </row>
    <row r="7" ht="51" customHeight="1" spans="1:15">
      <c r="A7" s="31"/>
      <c r="B7" s="31" t="s">
        <v>13</v>
      </c>
      <c r="C7" s="34">
        <f>'补助金额总表-实际'!F25</f>
        <v>16001.01</v>
      </c>
      <c r="D7" s="34">
        <v>0.36</v>
      </c>
      <c r="E7" s="34">
        <f>C7*D7</f>
        <v>5760.3636</v>
      </c>
      <c r="F7" s="34">
        <f>'补助金额总表-实际'!N25</f>
        <v>13974.01</v>
      </c>
      <c r="G7" s="34">
        <v>0.27</v>
      </c>
      <c r="H7" s="34">
        <f>F7*G7</f>
        <v>3772.9827</v>
      </c>
      <c r="I7" s="34">
        <f>'补助金额总表-实际'!V25</f>
        <v>36791.41</v>
      </c>
      <c r="J7" s="34">
        <v>0.1</v>
      </c>
      <c r="K7" s="34">
        <f>I7*J7</f>
        <v>3679.141</v>
      </c>
      <c r="L7" s="34">
        <f>'补助金额总表-实际'!AD25</f>
        <v>10500.62</v>
      </c>
      <c r="M7" s="34">
        <v>0.27</v>
      </c>
      <c r="N7" s="34">
        <f>L7*M7</f>
        <v>2835.1674</v>
      </c>
      <c r="O7" s="34">
        <f>E7+H7+K7+N7</f>
        <v>16047.6547</v>
      </c>
    </row>
    <row r="8" ht="51" customHeight="1" spans="1:15">
      <c r="A8" s="31"/>
      <c r="B8" s="31" t="s">
        <v>20</v>
      </c>
      <c r="C8" s="34">
        <f>SUM(C6:C7)</f>
        <v>31262.82</v>
      </c>
      <c r="D8" s="34">
        <f t="shared" ref="D8:O8" si="0">SUM(D6:D7)</f>
        <v>0.72</v>
      </c>
      <c r="E8" s="34">
        <f t="shared" si="0"/>
        <v>11254.6152</v>
      </c>
      <c r="F8" s="34">
        <f t="shared" si="0"/>
        <v>29629.15</v>
      </c>
      <c r="G8" s="34">
        <f t="shared" si="0"/>
        <v>0.54</v>
      </c>
      <c r="H8" s="34">
        <f t="shared" si="0"/>
        <v>7999.8705</v>
      </c>
      <c r="I8" s="34">
        <f t="shared" si="0"/>
        <v>67581.69</v>
      </c>
      <c r="J8" s="34">
        <f t="shared" si="0"/>
        <v>0.2</v>
      </c>
      <c r="K8" s="34">
        <f t="shared" si="0"/>
        <v>6758.169</v>
      </c>
      <c r="L8" s="34">
        <f t="shared" si="0"/>
        <v>17514.15</v>
      </c>
      <c r="M8" s="34">
        <f t="shared" si="0"/>
        <v>0.54</v>
      </c>
      <c r="N8" s="34">
        <f t="shared" si="0"/>
        <v>4728.8205</v>
      </c>
      <c r="O8" s="34">
        <f t="shared" si="0"/>
        <v>30741.4752</v>
      </c>
    </row>
    <row r="9" ht="51" customHeight="1" spans="1:15">
      <c r="A9" s="37" t="s">
        <v>61</v>
      </c>
      <c r="B9" s="38"/>
      <c r="C9" s="39"/>
      <c r="D9" s="39"/>
      <c r="E9" s="39">
        <f>E8/O8</f>
        <v>0.366105241429663</v>
      </c>
      <c r="F9" s="39"/>
      <c r="G9" s="39"/>
      <c r="H9" s="39">
        <f>H8/O8</f>
        <v>0.260230533764365</v>
      </c>
      <c r="I9" s="39"/>
      <c r="J9" s="39"/>
      <c r="K9" s="39">
        <f>K8/O8</f>
        <v>0.219838799408039</v>
      </c>
      <c r="L9" s="39"/>
      <c r="M9" s="39"/>
      <c r="N9" s="39">
        <f>N8/O8</f>
        <v>0.153825425397933</v>
      </c>
      <c r="O9" s="39">
        <f>SUM(C9:N9)</f>
        <v>1</v>
      </c>
    </row>
    <row r="10" spans="3:14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3:14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3:14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3:14"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</sheetData>
  <mergeCells count="11">
    <mergeCell ref="A1:O1"/>
    <mergeCell ref="C3:N3"/>
    <mergeCell ref="C4:E4"/>
    <mergeCell ref="F4:H4"/>
    <mergeCell ref="I4:K4"/>
    <mergeCell ref="L4:N4"/>
    <mergeCell ref="A9:B9"/>
    <mergeCell ref="A3:A5"/>
    <mergeCell ref="A6:A8"/>
    <mergeCell ref="B3:B5"/>
    <mergeCell ref="O3:O4"/>
  </mergeCells>
  <printOptions horizontalCentered="1"/>
  <pageMargins left="0.751388888888889" right="0.751388888888889" top="1" bottom="1" header="0.5" footer="0.5"/>
  <pageSetup paperSize="9" scale="86" fitToHeight="0" orientation="landscape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K21"/>
  <sheetViews>
    <sheetView workbookViewId="0">
      <pane xSplit="1" ySplit="1" topLeftCell="B8" activePane="bottomRight" state="frozen"/>
      <selection/>
      <selection pane="topRight"/>
      <selection pane="bottomLeft"/>
      <selection pane="bottomRight" activeCell="K15" sqref="K15"/>
    </sheetView>
  </sheetViews>
  <sheetFormatPr defaultColWidth="9" defaultRowHeight="13.5"/>
  <cols>
    <col min="1" max="1" width="19.375" customWidth="1"/>
    <col min="2" max="10" width="12.625"/>
  </cols>
  <sheetData>
    <row r="1" customHeight="1"/>
    <row r="3" customHeight="1"/>
    <row r="4" customHeight="1"/>
    <row r="5" customHeight="1"/>
    <row r="6" customHeight="1"/>
    <row r="7" customHeight="1"/>
    <row r="8" customHeight="1" spans="1:7">
      <c r="A8" t="s">
        <v>62</v>
      </c>
      <c r="C8">
        <f>AF5+X5+P5+H5</f>
        <v>0</v>
      </c>
      <c r="F8" t="s">
        <v>63</v>
      </c>
      <c r="G8">
        <f>'补助金额总表-实际'!AL25</f>
        <v>1610174.72256</v>
      </c>
    </row>
    <row r="10" spans="1:10">
      <c r="A10" s="41"/>
      <c r="B10" s="31" t="s">
        <v>8</v>
      </c>
      <c r="C10" s="31"/>
      <c r="D10" s="31" t="s">
        <v>9</v>
      </c>
      <c r="E10" s="31"/>
      <c r="F10" s="31" t="s">
        <v>10</v>
      </c>
      <c r="G10" s="31"/>
      <c r="H10" s="31" t="s">
        <v>11</v>
      </c>
      <c r="I10" s="31"/>
      <c r="J10" s="31" t="s">
        <v>14</v>
      </c>
    </row>
    <row r="11" spans="1:10">
      <c r="A11" s="41"/>
      <c r="B11" s="41" t="s">
        <v>12</v>
      </c>
      <c r="C11" s="41" t="s">
        <v>13</v>
      </c>
      <c r="D11" s="41" t="s">
        <v>12</v>
      </c>
      <c r="E11" s="41" t="s">
        <v>13</v>
      </c>
      <c r="F11" s="41" t="s">
        <v>12</v>
      </c>
      <c r="G11" s="41" t="s">
        <v>13</v>
      </c>
      <c r="H11" s="41" t="s">
        <v>12</v>
      </c>
      <c r="I11" s="41" t="s">
        <v>13</v>
      </c>
      <c r="J11" s="31"/>
    </row>
    <row r="12" spans="1:10">
      <c r="A12" s="41" t="s">
        <v>64</v>
      </c>
      <c r="B12" s="42">
        <f>'补助金额总表-实际'!E25</f>
        <v>614717.445</v>
      </c>
      <c r="C12" s="42"/>
      <c r="D12" s="42">
        <f>'补助金额总表-实际'!K25</f>
        <v>15655.14</v>
      </c>
      <c r="E12" s="42"/>
      <c r="F12" s="42">
        <f>'补助金额总表-实际'!U25</f>
        <v>551986.614</v>
      </c>
      <c r="G12" s="42"/>
      <c r="H12" s="42">
        <f>'补助金额总表-实际'!AC25</f>
        <v>342416.90856</v>
      </c>
      <c r="I12" s="42"/>
      <c r="J12" s="42">
        <f>SUM(B12:I12)</f>
        <v>1524776.10756</v>
      </c>
    </row>
    <row r="13" spans="1:10">
      <c r="A13" s="41" t="s">
        <v>61</v>
      </c>
      <c r="B13" s="43">
        <f>B12/$J$12</f>
        <v>0.403152595290657</v>
      </c>
      <c r="C13" s="43">
        <f t="shared" ref="C13:I13" si="0">C12/$J$12</f>
        <v>0</v>
      </c>
      <c r="D13" s="43">
        <f t="shared" si="0"/>
        <v>0.0102671729458379</v>
      </c>
      <c r="E13" s="43">
        <f t="shared" si="0"/>
        <v>0</v>
      </c>
      <c r="F13" s="43">
        <f t="shared" si="0"/>
        <v>0.362011584037284</v>
      </c>
      <c r="G13" s="43">
        <f t="shared" si="0"/>
        <v>0</v>
      </c>
      <c r="H13" s="43">
        <f t="shared" si="0"/>
        <v>0.224568647726221</v>
      </c>
      <c r="I13" s="43">
        <f t="shared" si="0"/>
        <v>0</v>
      </c>
      <c r="J13" s="43">
        <f t="shared" ref="J12:J14" si="1">SUM(B13:I13)</f>
        <v>1</v>
      </c>
    </row>
    <row r="14" spans="1:11">
      <c r="A14" s="41" t="s">
        <v>65</v>
      </c>
      <c r="B14" s="42">
        <f>B13*$G$8</f>
        <v>649146.118271478</v>
      </c>
      <c r="C14" s="42">
        <f t="shared" ref="C14:I14" si="2">C13*$G$8</f>
        <v>0</v>
      </c>
      <c r="D14" s="42">
        <f t="shared" si="2"/>
        <v>16531.94234954</v>
      </c>
      <c r="E14" s="42">
        <f t="shared" si="2"/>
        <v>0</v>
      </c>
      <c r="F14" s="42">
        <f t="shared" si="2"/>
        <v>582901.90189074</v>
      </c>
      <c r="G14" s="42">
        <f t="shared" si="2"/>
        <v>0</v>
      </c>
      <c r="H14" s="42">
        <f t="shared" si="2"/>
        <v>361594.760048242</v>
      </c>
      <c r="I14" s="42">
        <f t="shared" si="2"/>
        <v>0</v>
      </c>
      <c r="J14" s="44">
        <f t="shared" si="1"/>
        <v>1610174.72256</v>
      </c>
      <c r="K14">
        <f>J14-'补助金额总表-实际'!AL25</f>
        <v>0</v>
      </c>
    </row>
    <row r="16" spans="6:7">
      <c r="F16" t="s">
        <v>63</v>
      </c>
      <c r="G16">
        <f>'补助金额总表-实际'!AM25</f>
        <v>821275.325</v>
      </c>
    </row>
    <row r="17" spans="1:10">
      <c r="A17" s="41"/>
      <c r="B17" s="31" t="s">
        <v>8</v>
      </c>
      <c r="C17" s="31"/>
      <c r="D17" s="31" t="s">
        <v>9</v>
      </c>
      <c r="E17" s="31"/>
      <c r="F17" s="31" t="s">
        <v>10</v>
      </c>
      <c r="G17" s="31"/>
      <c r="H17" s="31" t="s">
        <v>11</v>
      </c>
      <c r="I17" s="31"/>
      <c r="J17" s="31" t="s">
        <v>14</v>
      </c>
    </row>
    <row r="18" spans="1:10">
      <c r="A18" s="41"/>
      <c r="B18" s="41" t="s">
        <v>12</v>
      </c>
      <c r="C18" s="41" t="s">
        <v>13</v>
      </c>
      <c r="D18" s="41" t="s">
        <v>12</v>
      </c>
      <c r="E18" s="41" t="s">
        <v>13</v>
      </c>
      <c r="F18" s="41" t="s">
        <v>12</v>
      </c>
      <c r="G18" s="41" t="s">
        <v>13</v>
      </c>
      <c r="H18" s="41" t="s">
        <v>12</v>
      </c>
      <c r="I18" s="41" t="s">
        <v>13</v>
      </c>
      <c r="J18" s="31"/>
    </row>
    <row r="19" spans="1:10">
      <c r="A19" s="41" t="s">
        <v>64</v>
      </c>
      <c r="B19" s="42">
        <f>'补助金额总表-实际'!E32</f>
        <v>0</v>
      </c>
      <c r="C19" s="42">
        <f>'补助金额总表-实际'!I25</f>
        <v>308130.181</v>
      </c>
      <c r="D19" s="42">
        <f>'补助金额总表-实际'!K32</f>
        <v>0</v>
      </c>
      <c r="E19" s="42">
        <f>'补助金额总表-实际'!Q25</f>
        <v>77089.798</v>
      </c>
      <c r="F19" s="42">
        <f>'补助金额总表-实际'!U32</f>
        <v>0</v>
      </c>
      <c r="G19" s="42">
        <f>'补助金额总表-实际'!Y25</f>
        <v>250838.1612</v>
      </c>
      <c r="H19" s="42">
        <f>'补助金额总表-实际'!AC32</f>
        <v>0</v>
      </c>
      <c r="I19" s="42">
        <f>'补助金额总表-实际'!AG25</f>
        <v>535942.209208</v>
      </c>
      <c r="J19" s="42">
        <f>SUM(B19:I19)</f>
        <v>1172000.349408</v>
      </c>
    </row>
    <row r="20" spans="1:10">
      <c r="A20" s="41" t="s">
        <v>61</v>
      </c>
      <c r="B20" s="43">
        <f>B19/$J$12</f>
        <v>0</v>
      </c>
      <c r="C20" s="43">
        <f>C19/$J$19</f>
        <v>0.262909632369685</v>
      </c>
      <c r="D20" s="43">
        <f t="shared" ref="D20:I20" si="3">D19/$J$19</f>
        <v>0</v>
      </c>
      <c r="E20" s="43">
        <f t="shared" si="3"/>
        <v>0.0657762585471408</v>
      </c>
      <c r="F20" s="43">
        <f t="shared" si="3"/>
        <v>0</v>
      </c>
      <c r="G20" s="43">
        <f t="shared" si="3"/>
        <v>0.214025671004879</v>
      </c>
      <c r="H20" s="43">
        <f t="shared" si="3"/>
        <v>0</v>
      </c>
      <c r="I20" s="43">
        <f t="shared" si="3"/>
        <v>0.457288438078295</v>
      </c>
      <c r="J20" s="43">
        <f t="shared" ref="J19:J21" si="4">SUM(B20:I20)</f>
        <v>1</v>
      </c>
    </row>
    <row r="21" spans="1:11">
      <c r="A21" s="41" t="s">
        <v>65</v>
      </c>
      <c r="B21" s="42">
        <f>B20*$G$8</f>
        <v>0</v>
      </c>
      <c r="C21" s="42">
        <f>C20*$G$16</f>
        <v>215921.193770044</v>
      </c>
      <c r="D21" s="42">
        <f t="shared" ref="D21:I21" si="5">D20*$G$16</f>
        <v>0</v>
      </c>
      <c r="E21" s="42">
        <f t="shared" si="5"/>
        <v>54020.4181155871</v>
      </c>
      <c r="F21" s="42">
        <f t="shared" si="5"/>
        <v>0</v>
      </c>
      <c r="G21" s="42">
        <f t="shared" si="5"/>
        <v>175774.002512875</v>
      </c>
      <c r="H21" s="42">
        <f t="shared" si="5"/>
        <v>0</v>
      </c>
      <c r="I21" s="42">
        <f t="shared" si="5"/>
        <v>375559.710601494</v>
      </c>
      <c r="J21" s="44">
        <f t="shared" si="4"/>
        <v>821275.325</v>
      </c>
      <c r="K21">
        <f>J21-'补助金额总表-实际'!AM25</f>
        <v>0</v>
      </c>
    </row>
  </sheetData>
  <mergeCells count="10">
    <mergeCell ref="B10:C10"/>
    <mergeCell ref="D10:E10"/>
    <mergeCell ref="F10:G10"/>
    <mergeCell ref="H10:I10"/>
    <mergeCell ref="B17:C17"/>
    <mergeCell ref="D17:E17"/>
    <mergeCell ref="F17:G17"/>
    <mergeCell ref="H17:I17"/>
    <mergeCell ref="J10:J11"/>
    <mergeCell ref="J17:J18"/>
  </mergeCells>
  <printOptions horizontalCentered="1"/>
  <pageMargins left="0.196527777777778" right="0.432638888888889" top="0.550694444444444" bottom="0.629861111111111" header="0.5" footer="0.5"/>
  <pageSetup paperSize="9" scale="3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F4" sqref="F4"/>
    </sheetView>
  </sheetViews>
  <sheetFormatPr defaultColWidth="9" defaultRowHeight="13.5" outlineLevelCol="7"/>
  <cols>
    <col min="3" max="7" width="17.5" customWidth="1"/>
    <col min="8" max="9" width="12.625"/>
  </cols>
  <sheetData>
    <row r="1" ht="34" customHeight="1" spans="1:7">
      <c r="A1" s="30" t="s">
        <v>66</v>
      </c>
      <c r="B1" s="30"/>
      <c r="C1" s="30"/>
      <c r="D1" s="30"/>
      <c r="E1" s="30"/>
      <c r="F1" s="30"/>
      <c r="G1" s="30"/>
    </row>
    <row r="3" ht="48" customHeight="1" spans="1:8">
      <c r="A3" s="31" t="s">
        <v>52</v>
      </c>
      <c r="B3" s="32" t="s">
        <v>53</v>
      </c>
      <c r="C3" s="31" t="s">
        <v>4</v>
      </c>
      <c r="D3" s="31"/>
      <c r="E3" s="31"/>
      <c r="F3" s="31"/>
      <c r="G3" s="31" t="s">
        <v>14</v>
      </c>
      <c r="H3" s="32" t="s">
        <v>61</v>
      </c>
    </row>
    <row r="4" ht="51" customHeight="1" spans="1:8">
      <c r="A4" s="31"/>
      <c r="B4" s="33"/>
      <c r="C4" s="31" t="s">
        <v>8</v>
      </c>
      <c r="D4" s="31" t="s">
        <v>9</v>
      </c>
      <c r="E4" s="31" t="s">
        <v>10</v>
      </c>
      <c r="F4" s="31" t="s">
        <v>11</v>
      </c>
      <c r="G4" s="31"/>
      <c r="H4" s="33"/>
    </row>
    <row r="5" ht="51" customHeight="1" spans="1:8">
      <c r="A5" s="31" t="s">
        <v>16</v>
      </c>
      <c r="B5" s="31" t="s">
        <v>12</v>
      </c>
      <c r="C5" s="34">
        <f>计算补贴金额汇总表用!B14</f>
        <v>649146.118271478</v>
      </c>
      <c r="D5" s="34">
        <f>计算补贴金额汇总表用!D14</f>
        <v>16531.94234954</v>
      </c>
      <c r="E5" s="34">
        <f>计算补贴金额汇总表用!F14</f>
        <v>582901.90189074</v>
      </c>
      <c r="F5" s="34">
        <f>计算补贴金额汇总表用!H14</f>
        <v>361594.760048242</v>
      </c>
      <c r="G5" s="34">
        <f t="shared" ref="G5:G8" si="0">SUM(C5:F5)</f>
        <v>1610174.72256</v>
      </c>
      <c r="H5" s="35">
        <f>G5/G7</f>
        <v>0.662228172927442</v>
      </c>
    </row>
    <row r="6" ht="51" customHeight="1" spans="1:8">
      <c r="A6" s="31"/>
      <c r="B6" s="31" t="s">
        <v>13</v>
      </c>
      <c r="C6" s="34">
        <f>计算补贴金额汇总表用!C21</f>
        <v>215921.193770044</v>
      </c>
      <c r="D6" s="34">
        <f>计算补贴金额汇总表用!E21</f>
        <v>54020.4181155871</v>
      </c>
      <c r="E6" s="34">
        <f>计算补贴金额汇总表用!G21</f>
        <v>175774.002512875</v>
      </c>
      <c r="F6" s="34">
        <f>计算补贴金额汇总表用!I21</f>
        <v>375559.710601494</v>
      </c>
      <c r="G6" s="34">
        <f t="shared" si="0"/>
        <v>821275.325</v>
      </c>
      <c r="H6" s="35">
        <f>G6/G7</f>
        <v>0.337771827072558</v>
      </c>
    </row>
    <row r="7" ht="51" customHeight="1" spans="1:8">
      <c r="A7" s="31"/>
      <c r="B7" s="31" t="s">
        <v>20</v>
      </c>
      <c r="C7" s="34">
        <f t="shared" ref="C7:G7" si="1">SUM(C5:C6)</f>
        <v>865067.312041521</v>
      </c>
      <c r="D7" s="34">
        <f t="shared" si="1"/>
        <v>70552.3604651271</v>
      </c>
      <c r="E7" s="34">
        <f t="shared" si="1"/>
        <v>758675.904403615</v>
      </c>
      <c r="F7" s="34">
        <f t="shared" si="1"/>
        <v>737154.470649736</v>
      </c>
      <c r="G7" s="34">
        <f t="shared" si="1"/>
        <v>2431450.04756</v>
      </c>
      <c r="H7" s="36"/>
    </row>
    <row r="8" ht="51" customHeight="1" spans="1:8">
      <c r="A8" s="37" t="s">
        <v>61</v>
      </c>
      <c r="B8" s="38"/>
      <c r="C8" s="39">
        <f>C7/$G$7</f>
        <v>0.355782473470771</v>
      </c>
      <c r="D8" s="39">
        <f>D7/$G$7</f>
        <v>0.029016578208517</v>
      </c>
      <c r="E8" s="39">
        <f>E7/$G$7</f>
        <v>0.312026111811328</v>
      </c>
      <c r="F8" s="39">
        <f>F7/$G$7</f>
        <v>0.303174836509384</v>
      </c>
      <c r="G8" s="39">
        <f t="shared" si="0"/>
        <v>1</v>
      </c>
      <c r="H8" s="36"/>
    </row>
    <row r="9" spans="3:6">
      <c r="C9" s="40"/>
      <c r="D9" s="40"/>
      <c r="E9" s="40"/>
      <c r="F9" s="40"/>
    </row>
    <row r="10" spans="3:6">
      <c r="C10" s="40"/>
      <c r="D10" s="40"/>
      <c r="E10" s="40"/>
      <c r="F10" s="40"/>
    </row>
    <row r="11" spans="3:6">
      <c r="C11" s="40"/>
      <c r="D11" s="40"/>
      <c r="E11" s="40"/>
      <c r="F11" s="40"/>
    </row>
    <row r="12" spans="3:6">
      <c r="C12" s="40"/>
      <c r="D12" s="40"/>
      <c r="E12" s="40"/>
      <c r="F12" s="40"/>
    </row>
  </sheetData>
  <mergeCells count="8">
    <mergeCell ref="A1:G1"/>
    <mergeCell ref="C3:F3"/>
    <mergeCell ref="A8:B8"/>
    <mergeCell ref="A3:A4"/>
    <mergeCell ref="A5:A7"/>
    <mergeCell ref="B3:B4"/>
    <mergeCell ref="G3:G4"/>
    <mergeCell ref="H3:H4"/>
  </mergeCells>
  <printOptions horizontalCentered="1"/>
  <pageMargins left="0.751388888888889" right="0.751388888888889" top="1" bottom="1" header="0.5" footer="0.5"/>
  <pageSetup paperSize="9" orientation="landscape" horizontalDpi="6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V8"/>
  <sheetViews>
    <sheetView workbookViewId="0">
      <selection activeCell="H7" sqref="H7"/>
    </sheetView>
  </sheetViews>
  <sheetFormatPr defaultColWidth="9" defaultRowHeight="13.5" outlineLevelRow="7"/>
  <cols>
    <col min="1" max="1" width="4.5" customWidth="1"/>
    <col min="2" max="2" width="24.15" customWidth="1"/>
    <col min="3" max="3" width="13.6666666666667" hidden="1" customWidth="1"/>
    <col min="4" max="4" width="12.8916666666667" customWidth="1"/>
    <col min="5" max="5" width="9.55833333333333" hidden="1" customWidth="1"/>
    <col min="6" max="6" width="9.225" hidden="1" customWidth="1"/>
    <col min="7" max="7" width="12.25" customWidth="1"/>
    <col min="8" max="19" width="7.89166666666667" customWidth="1"/>
    <col min="20" max="20" width="9.44166666666667" customWidth="1"/>
    <col min="21" max="21" width="8.63333333333333" customWidth="1"/>
    <col min="22" max="22" width="11.5916666666667" customWidth="1"/>
  </cols>
  <sheetData>
    <row r="1" ht="29" customHeight="1" spans="1:22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1" ht="23" customHeight="1" spans="2:22">
      <c r="B2" s="3" t="s">
        <v>68</v>
      </c>
      <c r="C2" s="3"/>
      <c r="D2" s="3"/>
      <c r="E2" s="3"/>
      <c r="F2" s="3"/>
      <c r="G2" s="3" t="s">
        <v>69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0" t="s">
        <v>1</v>
      </c>
    </row>
    <row r="3" ht="22" customHeight="1" spans="1:22">
      <c r="A3" s="9" t="s">
        <v>2</v>
      </c>
      <c r="B3" s="9" t="s">
        <v>3</v>
      </c>
      <c r="C3" s="9" t="s">
        <v>70</v>
      </c>
      <c r="D3" s="9" t="s">
        <v>71</v>
      </c>
      <c r="E3" s="9" t="s">
        <v>72</v>
      </c>
      <c r="F3" s="9" t="s">
        <v>73</v>
      </c>
      <c r="G3" s="9" t="s">
        <v>74</v>
      </c>
      <c r="H3" s="22" t="s">
        <v>4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9" t="s">
        <v>75</v>
      </c>
      <c r="V3" s="9" t="s">
        <v>7</v>
      </c>
    </row>
    <row r="4" customFormat="1" ht="22" customHeight="1" spans="1:22">
      <c r="A4" s="9"/>
      <c r="B4" s="9"/>
      <c r="C4" s="9"/>
      <c r="D4" s="9"/>
      <c r="E4" s="9"/>
      <c r="F4" s="9"/>
      <c r="G4" s="9"/>
      <c r="H4" s="22" t="s">
        <v>8</v>
      </c>
      <c r="I4" s="27"/>
      <c r="J4" s="28"/>
      <c r="K4" s="22" t="s">
        <v>9</v>
      </c>
      <c r="L4" s="27"/>
      <c r="M4" s="28"/>
      <c r="N4" s="22" t="s">
        <v>10</v>
      </c>
      <c r="O4" s="27"/>
      <c r="P4" s="28"/>
      <c r="Q4" s="9" t="s">
        <v>11</v>
      </c>
      <c r="R4" s="9"/>
      <c r="S4" s="9"/>
      <c r="T4" s="4" t="s">
        <v>76</v>
      </c>
      <c r="U4" s="9"/>
      <c r="V4" s="9"/>
    </row>
    <row r="5" customFormat="1" ht="22" customHeight="1" spans="1:22">
      <c r="A5" s="9"/>
      <c r="B5" s="9"/>
      <c r="C5" s="9"/>
      <c r="D5" s="9"/>
      <c r="E5" s="9"/>
      <c r="F5" s="9"/>
      <c r="G5" s="9"/>
      <c r="H5" s="9" t="s">
        <v>77</v>
      </c>
      <c r="I5" s="9" t="s">
        <v>78</v>
      </c>
      <c r="J5" s="9" t="s">
        <v>16</v>
      </c>
      <c r="K5" s="9" t="s">
        <v>77</v>
      </c>
      <c r="L5" s="9" t="s">
        <v>78</v>
      </c>
      <c r="M5" s="9" t="s">
        <v>16</v>
      </c>
      <c r="N5" s="9" t="s">
        <v>77</v>
      </c>
      <c r="O5" s="9" t="s">
        <v>78</v>
      </c>
      <c r="P5" s="9" t="s">
        <v>16</v>
      </c>
      <c r="Q5" s="9" t="s">
        <v>77</v>
      </c>
      <c r="R5" s="9" t="s">
        <v>78</v>
      </c>
      <c r="S5" s="9" t="s">
        <v>16</v>
      </c>
      <c r="T5" s="8"/>
      <c r="U5" s="9"/>
      <c r="V5" s="9"/>
    </row>
    <row r="6" s="1" customFormat="1" ht="34" customHeight="1" spans="1:22">
      <c r="A6" s="12"/>
      <c r="B6" s="23"/>
      <c r="C6" s="12"/>
      <c r="D6" s="23"/>
      <c r="E6" s="12"/>
      <c r="F6" s="12"/>
      <c r="G6" s="23"/>
      <c r="H6" s="24"/>
      <c r="I6" s="24"/>
      <c r="J6" s="24"/>
      <c r="K6" s="24"/>
      <c r="L6" s="24"/>
      <c r="M6" s="24"/>
      <c r="N6" s="12"/>
      <c r="O6" s="12"/>
      <c r="P6" s="9"/>
      <c r="Q6" s="9"/>
      <c r="R6" s="9"/>
      <c r="S6" s="9"/>
      <c r="T6" s="9"/>
      <c r="U6" s="29"/>
      <c r="V6" s="12"/>
    </row>
    <row r="7" s="1" customFormat="1" ht="28" customHeight="1" spans="1:22">
      <c r="A7" s="12"/>
      <c r="B7" s="23"/>
      <c r="C7" s="12"/>
      <c r="D7" s="23"/>
      <c r="E7" s="12"/>
      <c r="F7" s="12"/>
      <c r="G7" s="23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9"/>
      <c r="V7" s="12"/>
    </row>
    <row r="8" s="1" customFormat="1" ht="20" customHeight="1" spans="1:22">
      <c r="A8" s="25" t="s">
        <v>14</v>
      </c>
      <c r="B8" s="26"/>
      <c r="C8" s="19"/>
      <c r="D8" s="19"/>
      <c r="E8" s="19"/>
      <c r="F8" s="19"/>
      <c r="G8" s="19"/>
      <c r="H8" s="12"/>
      <c r="I8" s="12"/>
      <c r="J8" s="12"/>
      <c r="K8" s="12"/>
      <c r="L8" s="12"/>
      <c r="M8" s="12"/>
      <c r="N8" s="12"/>
      <c r="O8" s="12"/>
      <c r="P8" s="9"/>
      <c r="Q8" s="12"/>
      <c r="R8" s="12"/>
      <c r="S8" s="12"/>
      <c r="T8" s="12"/>
      <c r="U8" s="12"/>
      <c r="V8" s="19"/>
    </row>
  </sheetData>
  <mergeCells count="8">
    <mergeCell ref="A1:V1"/>
    <mergeCell ref="H3:T3"/>
    <mergeCell ref="H4:J4"/>
    <mergeCell ref="K4:M4"/>
    <mergeCell ref="N4:P4"/>
    <mergeCell ref="Q4:S4"/>
    <mergeCell ref="A8:B8"/>
    <mergeCell ref="T4:T5"/>
  </mergeCells>
  <printOptions horizontalCentered="1"/>
  <pageMargins left="0.751388888888889" right="0.432638888888889" top="0.550694444444444" bottom="0.62986111111111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T43"/>
  <sheetViews>
    <sheetView zoomScale="115" zoomScaleNormal="115" workbookViewId="0">
      <selection activeCell="H7" sqref="H7"/>
    </sheetView>
  </sheetViews>
  <sheetFormatPr defaultColWidth="9" defaultRowHeight="13.5"/>
  <cols>
    <col min="1" max="1" width="4.5" customWidth="1"/>
    <col min="2" max="2" width="9.55833333333333" hidden="1" customWidth="1"/>
    <col min="3" max="3" width="9.225" hidden="1" customWidth="1"/>
    <col min="4" max="5" width="9.225" customWidth="1"/>
    <col min="6" max="6" width="12.25" customWidth="1"/>
    <col min="7" max="19" width="8.63333333333333" customWidth="1"/>
    <col min="20" max="20" width="19.3833333333333" customWidth="1"/>
  </cols>
  <sheetData>
    <row r="1" ht="29" customHeight="1" spans="1:20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1" ht="23" customHeight="1" spans="1:20">
      <c r="A2" s="3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69</v>
      </c>
      <c r="M2" s="3"/>
      <c r="N2" s="3"/>
      <c r="O2" s="3"/>
      <c r="P2" s="3"/>
      <c r="Q2" s="3"/>
      <c r="R2" s="3"/>
      <c r="S2" s="3"/>
      <c r="T2" s="20" t="s">
        <v>81</v>
      </c>
    </row>
    <row r="3" ht="45" customHeight="1" spans="1:20">
      <c r="A3" s="4" t="s">
        <v>2</v>
      </c>
      <c r="B3" s="4" t="s">
        <v>72</v>
      </c>
      <c r="C3" s="4" t="s">
        <v>73</v>
      </c>
      <c r="D3" s="4" t="s">
        <v>82</v>
      </c>
      <c r="E3" s="4" t="s">
        <v>83</v>
      </c>
      <c r="F3" s="4" t="s">
        <v>84</v>
      </c>
      <c r="G3" s="5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"/>
      <c r="T3" s="4" t="s">
        <v>7</v>
      </c>
    </row>
    <row r="4" customFormat="1" ht="22" customHeight="1" spans="1:20">
      <c r="A4" s="7"/>
      <c r="B4" s="8"/>
      <c r="C4" s="8"/>
      <c r="D4" s="7"/>
      <c r="E4" s="7"/>
      <c r="F4" s="7"/>
      <c r="G4" s="9" t="s">
        <v>8</v>
      </c>
      <c r="H4" s="9"/>
      <c r="I4" s="9"/>
      <c r="J4" s="9" t="s">
        <v>9</v>
      </c>
      <c r="K4" s="9"/>
      <c r="L4" s="9"/>
      <c r="M4" s="9" t="s">
        <v>10</v>
      </c>
      <c r="N4" s="9"/>
      <c r="O4" s="9"/>
      <c r="P4" s="9" t="s">
        <v>11</v>
      </c>
      <c r="Q4" s="9"/>
      <c r="R4" s="9"/>
      <c r="S4" s="9" t="s">
        <v>85</v>
      </c>
      <c r="T4" s="7"/>
    </row>
    <row r="5" customFormat="1" ht="22" customHeight="1" spans="1:20">
      <c r="A5" s="8"/>
      <c r="B5" s="8"/>
      <c r="C5" s="8"/>
      <c r="D5" s="8"/>
      <c r="E5" s="8"/>
      <c r="F5" s="8"/>
      <c r="G5" s="9" t="s">
        <v>77</v>
      </c>
      <c r="H5" s="9" t="s">
        <v>78</v>
      </c>
      <c r="I5" s="9" t="s">
        <v>16</v>
      </c>
      <c r="J5" s="9" t="s">
        <v>77</v>
      </c>
      <c r="K5" s="9" t="s">
        <v>78</v>
      </c>
      <c r="L5" s="9" t="s">
        <v>16</v>
      </c>
      <c r="M5" s="9" t="s">
        <v>77</v>
      </c>
      <c r="N5" s="9" t="s">
        <v>78</v>
      </c>
      <c r="O5" s="9" t="s">
        <v>16</v>
      </c>
      <c r="P5" s="9" t="s">
        <v>77</v>
      </c>
      <c r="Q5" s="9" t="s">
        <v>78</v>
      </c>
      <c r="R5" s="9" t="s">
        <v>16</v>
      </c>
      <c r="S5" s="9"/>
      <c r="T5" s="8"/>
    </row>
    <row r="6" customFormat="1" ht="22" customHeight="1" spans="1:20">
      <c r="A6" s="10">
        <v>1</v>
      </c>
      <c r="B6" s="8"/>
      <c r="C6" s="8"/>
      <c r="D6" s="7" t="s">
        <v>21</v>
      </c>
      <c r="E6" s="7"/>
      <c r="F6" s="8" t="s">
        <v>86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</row>
    <row r="7" s="1" customFormat="1" ht="26" customHeight="1" spans="1:20">
      <c r="A7" s="11"/>
      <c r="B7" s="12"/>
      <c r="C7" s="12"/>
      <c r="D7" s="8"/>
      <c r="E7" s="8"/>
      <c r="F7" s="9" t="s">
        <v>87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2"/>
    </row>
    <row r="8" s="1" customFormat="1" ht="26" customHeight="1" spans="1:20">
      <c r="A8" s="10">
        <v>2</v>
      </c>
      <c r="B8" s="12"/>
      <c r="C8" s="12"/>
      <c r="D8" s="7" t="s">
        <v>22</v>
      </c>
      <c r="E8" s="7"/>
      <c r="F8" s="8" t="s">
        <v>86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2"/>
    </row>
    <row r="9" s="1" customFormat="1" ht="25" customHeight="1" spans="1:20">
      <c r="A9" s="13"/>
      <c r="B9" s="12"/>
      <c r="C9" s="12"/>
      <c r="D9" s="8"/>
      <c r="E9" s="8"/>
      <c r="F9" s="9" t="s">
        <v>87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2"/>
    </row>
    <row r="10" s="1" customFormat="1" ht="25" customHeight="1" spans="1:20">
      <c r="A10" s="10">
        <v>3</v>
      </c>
      <c r="B10" s="12"/>
      <c r="C10" s="12"/>
      <c r="D10" s="7" t="s">
        <v>23</v>
      </c>
      <c r="E10" s="7"/>
      <c r="F10" s="8" t="s">
        <v>86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2"/>
    </row>
    <row r="11" s="1" customFormat="1" ht="25" customHeight="1" spans="1:20">
      <c r="A11" s="13"/>
      <c r="B11" s="12"/>
      <c r="C11" s="12"/>
      <c r="D11" s="8"/>
      <c r="E11" s="8"/>
      <c r="F11" s="9" t="s">
        <v>87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2"/>
    </row>
    <row r="12" s="1" customFormat="1" ht="25" customHeight="1" spans="1:20">
      <c r="A12" s="14">
        <v>4</v>
      </c>
      <c r="B12" s="12"/>
      <c r="C12" s="12"/>
      <c r="D12" s="14" t="s">
        <v>25</v>
      </c>
      <c r="E12" s="10"/>
      <c r="F12" s="8" t="s">
        <v>86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2"/>
    </row>
    <row r="13" s="1" customFormat="1" ht="25" customHeight="1" spans="1:20">
      <c r="A13" s="13"/>
      <c r="B13" s="12"/>
      <c r="C13" s="12"/>
      <c r="D13" s="13"/>
      <c r="E13" s="13"/>
      <c r="F13" s="9" t="s">
        <v>87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2"/>
    </row>
    <row r="14" s="1" customFormat="1" ht="25" customHeight="1" spans="1:20">
      <c r="A14" s="14">
        <v>5</v>
      </c>
      <c r="B14" s="12"/>
      <c r="C14" s="12"/>
      <c r="D14" s="14" t="s">
        <v>88</v>
      </c>
      <c r="E14" s="10"/>
      <c r="F14" s="8" t="s">
        <v>86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2"/>
    </row>
    <row r="15" s="1" customFormat="1" ht="25" customHeight="1" spans="1:20">
      <c r="A15" s="13"/>
      <c r="B15" s="12"/>
      <c r="C15" s="12"/>
      <c r="D15" s="13"/>
      <c r="E15" s="13"/>
      <c r="F15" s="9" t="s">
        <v>87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2"/>
    </row>
    <row r="16" s="1" customFormat="1" ht="25" customHeight="1" spans="1:20">
      <c r="A16" s="14">
        <v>6</v>
      </c>
      <c r="B16" s="12"/>
      <c r="C16" s="12"/>
      <c r="D16" s="14" t="s">
        <v>89</v>
      </c>
      <c r="E16" s="10"/>
      <c r="F16" s="8" t="s">
        <v>86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2"/>
    </row>
    <row r="17" s="1" customFormat="1" ht="25" customHeight="1" spans="1:20">
      <c r="A17" s="13"/>
      <c r="B17" s="12"/>
      <c r="C17" s="12"/>
      <c r="D17" s="13"/>
      <c r="E17" s="13"/>
      <c r="F17" s="9" t="s">
        <v>87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2"/>
    </row>
    <row r="18" s="1" customFormat="1" ht="25" customHeight="1" spans="1:20">
      <c r="A18" s="14">
        <v>7</v>
      </c>
      <c r="B18" s="12"/>
      <c r="C18" s="12"/>
      <c r="D18" s="14" t="s">
        <v>90</v>
      </c>
      <c r="E18" s="10"/>
      <c r="F18" s="8" t="s">
        <v>86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2"/>
    </row>
    <row r="19" s="1" customFormat="1" ht="25" customHeight="1" spans="1:20">
      <c r="A19" s="13"/>
      <c r="B19" s="12"/>
      <c r="C19" s="12"/>
      <c r="D19" s="13"/>
      <c r="E19" s="13"/>
      <c r="F19" s="9" t="s">
        <v>87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2"/>
    </row>
    <row r="20" s="1" customFormat="1" ht="25" customHeight="1" spans="1:20">
      <c r="A20" s="14">
        <v>8</v>
      </c>
      <c r="B20" s="12"/>
      <c r="C20" s="12"/>
      <c r="D20" s="14" t="s">
        <v>33</v>
      </c>
      <c r="E20" s="10"/>
      <c r="F20" s="8" t="s">
        <v>86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2"/>
    </row>
    <row r="21" s="1" customFormat="1" ht="25" customHeight="1" spans="1:20">
      <c r="A21" s="13"/>
      <c r="B21" s="12"/>
      <c r="C21" s="12"/>
      <c r="D21" s="13"/>
      <c r="E21" s="13"/>
      <c r="F21" s="9" t="s">
        <v>87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2"/>
    </row>
    <row r="22" s="1" customFormat="1" ht="25" customHeight="1" spans="1:20">
      <c r="A22" s="14">
        <v>9</v>
      </c>
      <c r="B22" s="12"/>
      <c r="C22" s="12"/>
      <c r="D22" s="14" t="s">
        <v>35</v>
      </c>
      <c r="E22" s="10"/>
      <c r="F22" s="8" t="s">
        <v>86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2"/>
    </row>
    <row r="23" s="1" customFormat="1" ht="25" customHeight="1" spans="1:20">
      <c r="A23" s="13"/>
      <c r="B23" s="12"/>
      <c r="C23" s="12"/>
      <c r="D23" s="13"/>
      <c r="E23" s="13"/>
      <c r="F23" s="9" t="s">
        <v>87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2"/>
    </row>
    <row r="24" s="1" customFormat="1" ht="25" customHeight="1" spans="1:20">
      <c r="A24" s="14">
        <v>10</v>
      </c>
      <c r="B24" s="12"/>
      <c r="C24" s="12"/>
      <c r="D24" s="14" t="s">
        <v>36</v>
      </c>
      <c r="E24" s="10"/>
      <c r="F24" s="8" t="s">
        <v>86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2"/>
    </row>
    <row r="25" s="1" customFormat="1" ht="25" customHeight="1" spans="1:20">
      <c r="A25" s="13"/>
      <c r="B25" s="12"/>
      <c r="C25" s="12"/>
      <c r="D25" s="13"/>
      <c r="E25" s="13"/>
      <c r="F25" s="9" t="s">
        <v>87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2"/>
    </row>
    <row r="26" s="1" customFormat="1" ht="25" customHeight="1" spans="1:20">
      <c r="A26" s="14">
        <v>11</v>
      </c>
      <c r="B26" s="12"/>
      <c r="C26" s="12"/>
      <c r="D26" s="14" t="s">
        <v>37</v>
      </c>
      <c r="E26" s="10"/>
      <c r="F26" s="8" t="s">
        <v>86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2"/>
    </row>
    <row r="27" s="1" customFormat="1" ht="25" customHeight="1" spans="1:20">
      <c r="A27" s="13"/>
      <c r="B27" s="12"/>
      <c r="C27" s="12"/>
      <c r="D27" s="13"/>
      <c r="E27" s="13"/>
      <c r="F27" s="9" t="s">
        <v>87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2"/>
    </row>
    <row r="28" s="1" customFormat="1" ht="25" customHeight="1" spans="1:20">
      <c r="A28" s="14">
        <v>12</v>
      </c>
      <c r="B28" s="12"/>
      <c r="C28" s="12"/>
      <c r="D28" s="14" t="s">
        <v>39</v>
      </c>
      <c r="E28" s="10"/>
      <c r="F28" s="8" t="s">
        <v>86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2"/>
    </row>
    <row r="29" s="1" customFormat="1" ht="25" customHeight="1" spans="1:20">
      <c r="A29" s="13"/>
      <c r="B29" s="12"/>
      <c r="C29" s="12"/>
      <c r="D29" s="13"/>
      <c r="E29" s="13"/>
      <c r="F29" s="9" t="s">
        <v>87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2"/>
    </row>
    <row r="30" s="1" customFormat="1" ht="25" customHeight="1" spans="1:20">
      <c r="A30" s="14">
        <v>13</v>
      </c>
      <c r="B30" s="12"/>
      <c r="C30" s="12"/>
      <c r="D30" s="14" t="s">
        <v>41</v>
      </c>
      <c r="E30" s="10"/>
      <c r="F30" s="8" t="s">
        <v>86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2"/>
    </row>
    <row r="31" s="1" customFormat="1" ht="25" customHeight="1" spans="1:20">
      <c r="A31" s="13"/>
      <c r="B31" s="12"/>
      <c r="C31" s="12"/>
      <c r="D31" s="13"/>
      <c r="E31" s="13"/>
      <c r="F31" s="9" t="s">
        <v>87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2"/>
    </row>
    <row r="32" s="1" customFormat="1" ht="25" customHeight="1" spans="1:20">
      <c r="A32" s="14">
        <v>14</v>
      </c>
      <c r="B32" s="12"/>
      <c r="C32" s="12"/>
      <c r="D32" s="14" t="s">
        <v>42</v>
      </c>
      <c r="E32" s="10"/>
      <c r="F32" s="8" t="s">
        <v>86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2"/>
    </row>
    <row r="33" s="1" customFormat="1" ht="25" customHeight="1" spans="1:20">
      <c r="A33" s="13"/>
      <c r="B33" s="12"/>
      <c r="C33" s="12"/>
      <c r="D33" s="13"/>
      <c r="E33" s="13"/>
      <c r="F33" s="9" t="s">
        <v>87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2"/>
    </row>
    <row r="34" s="1" customFormat="1" ht="25" customHeight="1" spans="1:20">
      <c r="A34" s="14">
        <v>15</v>
      </c>
      <c r="B34" s="12"/>
      <c r="C34" s="12"/>
      <c r="D34" s="14" t="s">
        <v>91</v>
      </c>
      <c r="E34" s="10"/>
      <c r="F34" s="8" t="s">
        <v>86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2"/>
    </row>
    <row r="35" s="1" customFormat="1" ht="25" customHeight="1" spans="1:20">
      <c r="A35" s="13"/>
      <c r="B35" s="12"/>
      <c r="C35" s="12"/>
      <c r="D35" s="13"/>
      <c r="E35" s="13"/>
      <c r="F35" s="9" t="s">
        <v>87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2"/>
    </row>
    <row r="36" s="1" customFormat="1" ht="25" customHeight="1" spans="1:20">
      <c r="A36" s="14">
        <v>16</v>
      </c>
      <c r="B36" s="12"/>
      <c r="C36" s="12"/>
      <c r="D36" s="14" t="s">
        <v>44</v>
      </c>
      <c r="E36" s="10"/>
      <c r="F36" s="8" t="s">
        <v>86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2"/>
    </row>
    <row r="37" s="1" customFormat="1" ht="25" customHeight="1" spans="1:20">
      <c r="A37" s="13"/>
      <c r="B37" s="12"/>
      <c r="C37" s="12"/>
      <c r="D37" s="13"/>
      <c r="E37" s="13"/>
      <c r="F37" s="9" t="s">
        <v>87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2"/>
    </row>
    <row r="38" s="1" customFormat="1" ht="25" customHeight="1" spans="1:20">
      <c r="A38" s="14">
        <v>17</v>
      </c>
      <c r="B38" s="12"/>
      <c r="C38" s="12"/>
      <c r="D38" s="14" t="s">
        <v>46</v>
      </c>
      <c r="E38" s="10"/>
      <c r="F38" s="8" t="s">
        <v>86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2"/>
    </row>
    <row r="39" s="1" customFormat="1" ht="25" customHeight="1" spans="1:20">
      <c r="A39" s="13"/>
      <c r="B39" s="12"/>
      <c r="C39" s="12"/>
      <c r="D39" s="13"/>
      <c r="E39" s="13"/>
      <c r="F39" s="9" t="s">
        <v>87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2"/>
    </row>
    <row r="40" s="1" customFormat="1" ht="25" customHeight="1" spans="1:20">
      <c r="A40" s="14">
        <v>18</v>
      </c>
      <c r="B40" s="12"/>
      <c r="C40" s="12"/>
      <c r="D40" s="14" t="s">
        <v>47</v>
      </c>
      <c r="E40" s="10"/>
      <c r="F40" s="8" t="s">
        <v>86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2"/>
    </row>
    <row r="41" s="1" customFormat="1" ht="25" customHeight="1" spans="1:20">
      <c r="A41" s="13"/>
      <c r="B41" s="12"/>
      <c r="C41" s="12"/>
      <c r="D41" s="13"/>
      <c r="E41" s="13"/>
      <c r="F41" s="9" t="s">
        <v>87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2"/>
    </row>
    <row r="42" s="1" customFormat="1" ht="24" customHeight="1" spans="1:20">
      <c r="A42" s="15" t="s">
        <v>49</v>
      </c>
      <c r="B42" s="16"/>
      <c r="C42" s="12"/>
      <c r="D42" s="14"/>
      <c r="E42" s="14"/>
      <c r="F42" s="4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2"/>
    </row>
    <row r="43" s="1" customFormat="1" ht="20" customHeight="1" spans="1:20">
      <c r="A43" s="17"/>
      <c r="B43" s="18"/>
      <c r="C43" s="19"/>
      <c r="D43" s="13"/>
      <c r="E43" s="13"/>
      <c r="F43" s="8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9"/>
    </row>
  </sheetData>
  <mergeCells count="54">
    <mergeCell ref="A1:T1"/>
    <mergeCell ref="A2:G2"/>
    <mergeCell ref="G3:S3"/>
    <mergeCell ref="G4:I4"/>
    <mergeCell ref="J4:L4"/>
    <mergeCell ref="M4:O4"/>
    <mergeCell ref="P4:R4"/>
    <mergeCell ref="A3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B3:B4"/>
    <mergeCell ref="C3:C4"/>
    <mergeCell ref="D3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E3:E5"/>
    <mergeCell ref="F3:F5"/>
    <mergeCell ref="F42:F43"/>
    <mergeCell ref="S4:S5"/>
    <mergeCell ref="T3:T5"/>
  </mergeCells>
  <printOptions horizontalCentered="1"/>
  <pageMargins left="0.751388888888889" right="0.432638888888889" top="0.550694444444444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补助金额总表-实际</vt:lpstr>
      <vt:lpstr>亩数汇总表</vt:lpstr>
      <vt:lpstr>计算补贴金额汇总表用</vt:lpstr>
      <vt:lpstr>补贴金额汇总表</vt:lpstr>
      <vt:lpstr>表一</vt:lpstr>
      <vt:lpstr>表二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幻听</cp:lastModifiedBy>
  <dcterms:created xsi:type="dcterms:W3CDTF">2020-11-23T09:16:00Z</dcterms:created>
  <dcterms:modified xsi:type="dcterms:W3CDTF">2021-01-11T07:00:13Z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