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修改 (2)" sheetId="1" r:id="rId1"/>
    <sheet name="Sheet1" sheetId="2" r:id="rId2"/>
  </sheets>
  <definedNames>
    <definedName name="_xlnm.Print_Titles" localSheetId="0">'修改 (2)'!$1:$5</definedName>
  </definedNames>
  <calcPr fullCalcOnLoad="1"/>
</workbook>
</file>

<file path=xl/sharedStrings.xml><?xml version="1.0" encoding="utf-8"?>
<sst xmlns="http://schemas.openxmlformats.org/spreadsheetml/2006/main" count="111" uniqueCount="64">
  <si>
    <t>附件3</t>
  </si>
  <si>
    <t>利通区2021年今秋明春造林绿化投资概算表</t>
  </si>
  <si>
    <t>项目</t>
  </si>
  <si>
    <t>名称</t>
  </si>
  <si>
    <t>面积
（亩）</t>
  </si>
  <si>
    <t>苗木预算</t>
  </si>
  <si>
    <t>整地费
（万元）</t>
  </si>
  <si>
    <t>栽植及管护费
（万元）</t>
  </si>
  <si>
    <t>总计
（万元）</t>
  </si>
  <si>
    <t>资金来源（万元）</t>
  </si>
  <si>
    <t>备注</t>
  </si>
  <si>
    <t>树种</t>
  </si>
  <si>
    <t>苗木量
（株）</t>
  </si>
  <si>
    <t>规格</t>
  </si>
  <si>
    <t>估算单价（元/株或亩）</t>
  </si>
  <si>
    <t>苗木预算金额（万元）</t>
  </si>
  <si>
    <t>中央及自治区财政</t>
  </si>
  <si>
    <t>本级财政配套</t>
  </si>
  <si>
    <t>投工投劳及企业部门自筹</t>
  </si>
  <si>
    <t>合计</t>
  </si>
  <si>
    <t>生态防护林</t>
  </si>
  <si>
    <t>臭马井子片</t>
  </si>
  <si>
    <t>整地费200元/亩</t>
  </si>
  <si>
    <t>奶牛三期东南片</t>
  </si>
  <si>
    <t>杞爱枸杞基地片防护林</t>
  </si>
  <si>
    <t>防风固沙林</t>
  </si>
  <si>
    <t>柠条</t>
  </si>
  <si>
    <t>小计</t>
  </si>
  <si>
    <t>美丽村庄绿化</t>
  </si>
  <si>
    <t>村庄绿化</t>
  </si>
  <si>
    <t>2800元/亩</t>
  </si>
  <si>
    <t>改造提升</t>
  </si>
  <si>
    <t>创城老旧小区改造提升绿化</t>
  </si>
  <si>
    <t>苦水河沿线经济林建设</t>
  </si>
  <si>
    <t>经济林产业带</t>
  </si>
  <si>
    <t>苹果</t>
  </si>
  <si>
    <t>建园管护5000元/亩</t>
  </si>
  <si>
    <t>枸杞</t>
  </si>
  <si>
    <t>小杂果</t>
  </si>
  <si>
    <t>未成林补植补造</t>
  </si>
  <si>
    <t>各乡镇</t>
  </si>
  <si>
    <t>1000元/亩</t>
  </si>
  <si>
    <t>退化防护林改造</t>
  </si>
  <si>
    <t>抚育改造</t>
  </si>
  <si>
    <t>封山育林</t>
  </si>
  <si>
    <t>退化草原生态修复</t>
  </si>
  <si>
    <t>长度</t>
  </si>
  <si>
    <t>行数</t>
  </si>
  <si>
    <t>数量</t>
  </si>
  <si>
    <t>二期道路543亩</t>
  </si>
  <si>
    <t>樟子松</t>
  </si>
  <si>
    <t>山杏</t>
  </si>
  <si>
    <t>山桃</t>
  </si>
  <si>
    <t>榆树</t>
  </si>
  <si>
    <t>刺槐</t>
  </si>
  <si>
    <t>二期隔离带372亩</t>
  </si>
  <si>
    <t>五里坡奶牛四期道路外围960亩</t>
  </si>
  <si>
    <t>五里坡奶牛四期道路3319亩</t>
  </si>
  <si>
    <t>鸽堂沟</t>
  </si>
  <si>
    <t>银西高铁两侧</t>
  </si>
  <si>
    <t>小胡杨</t>
  </si>
  <si>
    <t>项目区外围</t>
  </si>
  <si>
    <t>沙沟</t>
  </si>
  <si>
    <t>新疆杨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</si>
</sst>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29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7" fillId="0" borderId="4" applyNumberFormat="0" applyFill="0" applyAlignment="0" applyProtection="0"/>
    <xf numFmtId="0" fontId="20" fillId="6" borderId="0" applyNumberFormat="0" applyBorder="0" applyAlignment="0" applyProtection="0"/>
    <xf numFmtId="0" fontId="26" fillId="0" borderId="5" applyNumberFormat="0" applyFill="0" applyAlignment="0" applyProtection="0"/>
    <xf numFmtId="0" fontId="20" fillId="6" borderId="0" applyNumberFormat="0" applyBorder="0" applyAlignment="0" applyProtection="0"/>
    <xf numFmtId="0" fontId="17" fillId="8" borderId="6" applyNumberFormat="0" applyAlignment="0" applyProtection="0"/>
    <xf numFmtId="0" fontId="14" fillId="8" borderId="1" applyNumberFormat="0" applyAlignment="0" applyProtection="0"/>
    <xf numFmtId="0" fontId="23" fillId="9" borderId="7" applyNumberFormat="0" applyAlignment="0" applyProtection="0"/>
    <xf numFmtId="0" fontId="16" fillId="2" borderId="0" applyNumberFormat="0" applyBorder="0" applyAlignment="0" applyProtection="0"/>
    <xf numFmtId="0" fontId="20" fillId="10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21" fillId="4" borderId="0" applyNumberFormat="0" applyBorder="0" applyAlignment="0" applyProtection="0"/>
    <xf numFmtId="0" fontId="28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0" fillId="16" borderId="0" applyNumberFormat="0" applyBorder="0" applyAlignment="0" applyProtection="0"/>
    <xf numFmtId="0" fontId="16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</cellStyleXfs>
  <cellXfs count="7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8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 applyProtection="1">
      <alignment horizontal="center" vertical="center" wrapText="1"/>
      <protection/>
    </xf>
    <xf numFmtId="177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8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2" fillId="0" borderId="11" xfId="0" applyNumberFormat="1" applyFont="1" applyBorder="1" applyAlignment="1" applyProtection="1">
      <alignment horizontal="center" vertical="center" wrapText="1"/>
      <protection/>
    </xf>
    <xf numFmtId="177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7" fontId="9" fillId="0" borderId="11" xfId="0" applyNumberFormat="1" applyFont="1" applyFill="1" applyBorder="1" applyAlignment="1" applyProtection="1">
      <alignment horizontal="center" vertical="center" wrapText="1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pane xSplit="9" ySplit="4" topLeftCell="J17" activePane="bottomRight" state="frozen"/>
      <selection pane="bottomRight" activeCell="A1" sqref="A1:P24"/>
    </sheetView>
  </sheetViews>
  <sheetFormatPr defaultColWidth="9.00390625" defaultRowHeight="14.25"/>
  <cols>
    <col min="1" max="1" width="6.625" style="0" customWidth="1"/>
    <col min="2" max="2" width="3.25390625" style="0" customWidth="1"/>
    <col min="3" max="3" width="10.375" style="0" customWidth="1"/>
    <col min="4" max="4" width="6.75390625" style="0" customWidth="1"/>
    <col min="5" max="5" width="5.875" style="0" customWidth="1"/>
    <col min="6" max="6" width="7.875" style="0" customWidth="1"/>
    <col min="7" max="7" width="6.50390625" style="0" customWidth="1"/>
    <col min="8" max="8" width="10.00390625" style="7" customWidth="1"/>
    <col min="9" max="9" width="9.25390625" style="0" customWidth="1"/>
    <col min="10" max="10" width="6.75390625" style="0" customWidth="1"/>
    <col min="11" max="11" width="8.125" style="0" customWidth="1"/>
    <col min="12" max="12" width="9.375" style="0" customWidth="1"/>
    <col min="13" max="13" width="8.75390625" style="0" customWidth="1"/>
    <col min="14" max="14" width="9.00390625" style="0" customWidth="1"/>
    <col min="15" max="15" width="10.00390625" style="0" customWidth="1"/>
    <col min="16" max="16" width="7.625" style="0" customWidth="1"/>
  </cols>
  <sheetData>
    <row r="1" spans="1:3" ht="20.25" customHeight="1">
      <c r="A1" s="8" t="s">
        <v>0</v>
      </c>
      <c r="B1" s="8"/>
      <c r="C1" s="8"/>
    </row>
    <row r="2" spans="1:16" ht="27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5" customHeight="1">
      <c r="A3" s="10" t="s">
        <v>2</v>
      </c>
      <c r="B3" s="10" t="s">
        <v>3</v>
      </c>
      <c r="C3" s="10"/>
      <c r="D3" s="11" t="s">
        <v>4</v>
      </c>
      <c r="E3" s="12" t="s">
        <v>5</v>
      </c>
      <c r="F3" s="13"/>
      <c r="G3" s="13"/>
      <c r="H3" s="13"/>
      <c r="I3" s="53"/>
      <c r="J3" s="11" t="s">
        <v>6</v>
      </c>
      <c r="K3" s="11" t="s">
        <v>7</v>
      </c>
      <c r="L3" s="11" t="s">
        <v>8</v>
      </c>
      <c r="M3" s="54" t="s">
        <v>9</v>
      </c>
      <c r="N3" s="55"/>
      <c r="O3" s="56"/>
      <c r="P3" s="10" t="s">
        <v>10</v>
      </c>
    </row>
    <row r="4" spans="1:16" ht="19.5" customHeight="1">
      <c r="A4" s="11"/>
      <c r="B4" s="11"/>
      <c r="C4" s="11"/>
      <c r="D4" s="14"/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4"/>
      <c r="K4" s="14"/>
      <c r="L4" s="14"/>
      <c r="M4" s="10" t="s">
        <v>16</v>
      </c>
      <c r="N4" s="10" t="s">
        <v>17</v>
      </c>
      <c r="O4" s="10" t="s">
        <v>18</v>
      </c>
      <c r="P4" s="10"/>
    </row>
    <row r="5" spans="1:16" ht="19.5" customHeight="1">
      <c r="A5" s="15" t="s">
        <v>19</v>
      </c>
      <c r="B5" s="16"/>
      <c r="C5" s="16"/>
      <c r="D5" s="17">
        <f>D10+D14+D18+D20+D22+D23</f>
        <v>46200</v>
      </c>
      <c r="E5" s="18"/>
      <c r="F5" s="17">
        <f aca="true" t="shared" si="0" ref="F5:K5">F10+F14+F18+F20+F22+F24</f>
        <v>310500</v>
      </c>
      <c r="G5" s="18"/>
      <c r="H5" s="18"/>
      <c r="I5" s="17">
        <f t="shared" si="0"/>
        <v>160</v>
      </c>
      <c r="J5" s="17">
        <f t="shared" si="0"/>
        <v>40</v>
      </c>
      <c r="K5" s="17">
        <f t="shared" si="0"/>
        <v>590.4</v>
      </c>
      <c r="L5" s="57">
        <f aca="true" t="shared" si="1" ref="L5:O5">L10+L14+L18+L20+L22+L23+L24</f>
        <v>5713.66</v>
      </c>
      <c r="M5" s="57">
        <f t="shared" si="1"/>
        <v>3329.4</v>
      </c>
      <c r="N5" s="57">
        <f t="shared" si="1"/>
        <v>1294.26</v>
      </c>
      <c r="O5" s="57">
        <f t="shared" si="1"/>
        <v>1090</v>
      </c>
      <c r="P5" s="17"/>
    </row>
    <row r="6" spans="1:16" s="4" customFormat="1" ht="19.5" customHeight="1">
      <c r="A6" s="19" t="s">
        <v>20</v>
      </c>
      <c r="B6" s="20">
        <v>1</v>
      </c>
      <c r="C6" s="20" t="s">
        <v>21</v>
      </c>
      <c r="D6" s="21">
        <v>1100</v>
      </c>
      <c r="E6" s="22"/>
      <c r="F6" s="23">
        <f aca="true" t="shared" si="2" ref="F6:F8">D6*75</f>
        <v>82500</v>
      </c>
      <c r="G6" s="22"/>
      <c r="H6" s="22"/>
      <c r="I6" s="58">
        <f aca="true" t="shared" si="3" ref="I6:I8">D6*800/10000</f>
        <v>88</v>
      </c>
      <c r="J6" s="59">
        <f aca="true" t="shared" si="4" ref="J6:J8">SUM(D6*200/10000)</f>
        <v>22</v>
      </c>
      <c r="K6" s="59">
        <f aca="true" t="shared" si="5" ref="K6:K8">D6*1800/10000</f>
        <v>198</v>
      </c>
      <c r="L6" s="59">
        <f aca="true" t="shared" si="6" ref="L6:L10">I6+J6+K6</f>
        <v>308</v>
      </c>
      <c r="M6" s="59">
        <f aca="true" t="shared" si="7" ref="M6:M8">D6*2800/10000</f>
        <v>308</v>
      </c>
      <c r="N6" s="59"/>
      <c r="O6" s="59"/>
      <c r="P6" s="60" t="s">
        <v>22</v>
      </c>
    </row>
    <row r="7" spans="1:16" s="4" customFormat="1" ht="19.5" customHeight="1">
      <c r="A7" s="24"/>
      <c r="B7" s="25">
        <v>2</v>
      </c>
      <c r="C7" s="25" t="s">
        <v>23</v>
      </c>
      <c r="D7" s="22">
        <v>300</v>
      </c>
      <c r="E7" s="22"/>
      <c r="F7" s="23">
        <f t="shared" si="2"/>
        <v>22500</v>
      </c>
      <c r="G7" s="22"/>
      <c r="H7" s="22"/>
      <c r="I7" s="58">
        <f t="shared" si="3"/>
        <v>24</v>
      </c>
      <c r="J7" s="59">
        <f t="shared" si="4"/>
        <v>6</v>
      </c>
      <c r="K7" s="59">
        <f t="shared" si="5"/>
        <v>54</v>
      </c>
      <c r="L7" s="59">
        <f t="shared" si="6"/>
        <v>84</v>
      </c>
      <c r="M7" s="59">
        <f t="shared" si="7"/>
        <v>84</v>
      </c>
      <c r="N7" s="59"/>
      <c r="O7" s="59"/>
      <c r="P7" s="60"/>
    </row>
    <row r="8" spans="1:16" s="4" customFormat="1" ht="19.5" customHeight="1">
      <c r="A8" s="24"/>
      <c r="B8" s="25">
        <v>3</v>
      </c>
      <c r="C8" s="25" t="s">
        <v>24</v>
      </c>
      <c r="D8" s="22">
        <v>600</v>
      </c>
      <c r="E8" s="22"/>
      <c r="F8" s="23">
        <f t="shared" si="2"/>
        <v>45000</v>
      </c>
      <c r="G8" s="22"/>
      <c r="H8" s="22"/>
      <c r="I8" s="58">
        <f t="shared" si="3"/>
        <v>48</v>
      </c>
      <c r="J8" s="59">
        <f t="shared" si="4"/>
        <v>12</v>
      </c>
      <c r="K8" s="59">
        <f t="shared" si="5"/>
        <v>108</v>
      </c>
      <c r="L8" s="59">
        <f t="shared" si="6"/>
        <v>168</v>
      </c>
      <c r="M8" s="59">
        <f t="shared" si="7"/>
        <v>168</v>
      </c>
      <c r="N8" s="59"/>
      <c r="O8" s="59"/>
      <c r="P8" s="60"/>
    </row>
    <row r="9" spans="1:16" s="4" customFormat="1" ht="19.5" customHeight="1">
      <c r="A9" s="19"/>
      <c r="B9" s="25">
        <v>4</v>
      </c>
      <c r="C9" s="25" t="s">
        <v>25</v>
      </c>
      <c r="D9" s="26">
        <v>9600</v>
      </c>
      <c r="E9" s="26" t="s">
        <v>26</v>
      </c>
      <c r="F9" s="26"/>
      <c r="G9" s="27"/>
      <c r="H9" s="27"/>
      <c r="I9" s="27"/>
      <c r="J9" s="27"/>
      <c r="K9" s="59">
        <f>D9*240/10000</f>
        <v>230.4</v>
      </c>
      <c r="L9" s="59">
        <f t="shared" si="6"/>
        <v>230.4</v>
      </c>
      <c r="M9" s="59">
        <f>D9*240/10000</f>
        <v>230.4</v>
      </c>
      <c r="N9" s="27"/>
      <c r="O9" s="27"/>
      <c r="P9" s="61"/>
    </row>
    <row r="10" spans="1:16" s="4" customFormat="1" ht="19.5" customHeight="1">
      <c r="A10" s="28"/>
      <c r="B10" s="29" t="s">
        <v>27</v>
      </c>
      <c r="C10" s="30"/>
      <c r="D10" s="26">
        <f aca="true" t="shared" si="8" ref="D10:K10">SUM(D6:D9)</f>
        <v>11600</v>
      </c>
      <c r="E10" s="26"/>
      <c r="F10" s="26">
        <f t="shared" si="8"/>
        <v>150000</v>
      </c>
      <c r="G10" s="26"/>
      <c r="H10" s="26"/>
      <c r="I10" s="26">
        <f t="shared" si="8"/>
        <v>160</v>
      </c>
      <c r="J10" s="26">
        <f t="shared" si="8"/>
        <v>40</v>
      </c>
      <c r="K10" s="26">
        <f t="shared" si="8"/>
        <v>590.4</v>
      </c>
      <c r="L10" s="59">
        <f t="shared" si="6"/>
        <v>790.4</v>
      </c>
      <c r="M10" s="27">
        <f>SUM(M6:M9)</f>
        <v>790.4</v>
      </c>
      <c r="N10" s="27"/>
      <c r="O10" s="27"/>
      <c r="P10" s="61"/>
    </row>
    <row r="11" spans="1:16" s="5" customFormat="1" ht="19.5" customHeight="1">
      <c r="A11" s="31" t="s">
        <v>28</v>
      </c>
      <c r="B11" s="32">
        <v>5</v>
      </c>
      <c r="C11" s="33" t="s">
        <v>29</v>
      </c>
      <c r="D11" s="34">
        <v>330</v>
      </c>
      <c r="E11" s="35"/>
      <c r="F11" s="36"/>
      <c r="G11" s="37"/>
      <c r="H11" s="37"/>
      <c r="I11" s="62"/>
      <c r="J11" s="63"/>
      <c r="K11" s="63"/>
      <c r="L11" s="63">
        <v>1047.76</v>
      </c>
      <c r="M11" s="63">
        <v>94</v>
      </c>
      <c r="N11" s="63">
        <f>L11-M11</f>
        <v>953.76</v>
      </c>
      <c r="O11" s="63"/>
      <c r="P11" s="37" t="s">
        <v>30</v>
      </c>
    </row>
    <row r="12" spans="1:16" s="5" customFormat="1" ht="19.5" customHeight="1">
      <c r="A12" s="31"/>
      <c r="B12" s="31"/>
      <c r="C12" s="33" t="s">
        <v>31</v>
      </c>
      <c r="D12" s="34"/>
      <c r="E12" s="35"/>
      <c r="F12" s="36"/>
      <c r="G12" s="37"/>
      <c r="H12" s="37"/>
      <c r="I12" s="62"/>
      <c r="J12" s="63"/>
      <c r="K12" s="63"/>
      <c r="L12" s="63">
        <f aca="true" t="shared" si="9" ref="L12:L14">M12+N12+O12</f>
        <v>240.5</v>
      </c>
      <c r="M12" s="63"/>
      <c r="N12" s="63">
        <v>240.5</v>
      </c>
      <c r="O12" s="63"/>
      <c r="P12" s="37"/>
    </row>
    <row r="13" spans="1:16" s="5" customFormat="1" ht="19.5" customHeight="1">
      <c r="A13" s="31"/>
      <c r="B13" s="31"/>
      <c r="C13" s="33" t="s">
        <v>32</v>
      </c>
      <c r="D13" s="34"/>
      <c r="E13" s="35"/>
      <c r="F13" s="36"/>
      <c r="G13" s="37"/>
      <c r="H13" s="37"/>
      <c r="I13" s="62"/>
      <c r="J13" s="63"/>
      <c r="K13" s="63"/>
      <c r="L13" s="63">
        <f t="shared" si="9"/>
        <v>100</v>
      </c>
      <c r="M13" s="63"/>
      <c r="N13" s="63">
        <v>100</v>
      </c>
      <c r="O13" s="63"/>
      <c r="P13" s="37"/>
    </row>
    <row r="14" spans="1:16" s="5" customFormat="1" ht="19.5" customHeight="1">
      <c r="A14" s="31"/>
      <c r="B14" s="29" t="s">
        <v>27</v>
      </c>
      <c r="C14" s="30"/>
      <c r="D14" s="34">
        <f>SUM(D11:D13)</f>
        <v>330</v>
      </c>
      <c r="E14" s="34"/>
      <c r="F14" s="34"/>
      <c r="G14" s="34"/>
      <c r="H14" s="34"/>
      <c r="I14" s="34"/>
      <c r="J14" s="34"/>
      <c r="K14" s="34"/>
      <c r="L14" s="63">
        <f t="shared" si="9"/>
        <v>1388.26</v>
      </c>
      <c r="M14" s="63">
        <f aca="true" t="shared" si="10" ref="M14:O14">SUM(M11:M13)</f>
        <v>94</v>
      </c>
      <c r="N14" s="63">
        <f t="shared" si="10"/>
        <v>1294.26</v>
      </c>
      <c r="O14" s="63">
        <f t="shared" si="10"/>
        <v>0</v>
      </c>
      <c r="P14" s="37"/>
    </row>
    <row r="15" spans="1:16" s="6" customFormat="1" ht="19.5" customHeight="1">
      <c r="A15" s="38" t="s">
        <v>33</v>
      </c>
      <c r="B15" s="38">
        <v>6</v>
      </c>
      <c r="C15" s="38" t="s">
        <v>34</v>
      </c>
      <c r="D15" s="37">
        <v>1900</v>
      </c>
      <c r="E15" s="37" t="s">
        <v>35</v>
      </c>
      <c r="F15" s="36"/>
      <c r="G15" s="37"/>
      <c r="H15" s="37"/>
      <c r="I15" s="62"/>
      <c r="J15" s="64"/>
      <c r="K15" s="64"/>
      <c r="L15" s="62">
        <f>D15*5000/10000</f>
        <v>950</v>
      </c>
      <c r="M15" s="62">
        <f>D15*2500/10000</f>
        <v>475</v>
      </c>
      <c r="N15" s="62"/>
      <c r="O15" s="62">
        <f aca="true" t="shared" si="11" ref="O15:O19">L15-M15-N15</f>
        <v>475</v>
      </c>
      <c r="P15" s="37" t="s">
        <v>36</v>
      </c>
    </row>
    <row r="16" spans="1:16" s="6" customFormat="1" ht="19.5" customHeight="1">
      <c r="A16" s="38"/>
      <c r="B16" s="38"/>
      <c r="C16" s="38"/>
      <c r="D16" s="37">
        <v>150</v>
      </c>
      <c r="E16" s="37" t="s">
        <v>37</v>
      </c>
      <c r="F16" s="36"/>
      <c r="G16" s="37"/>
      <c r="H16" s="37"/>
      <c r="I16" s="62"/>
      <c r="J16" s="64"/>
      <c r="K16" s="64"/>
      <c r="L16" s="62">
        <f>D16*5000/10000</f>
        <v>75</v>
      </c>
      <c r="M16" s="62">
        <f>D16*1000/10000</f>
        <v>15</v>
      </c>
      <c r="N16" s="62"/>
      <c r="O16" s="62">
        <f t="shared" si="11"/>
        <v>60</v>
      </c>
      <c r="P16" s="37"/>
    </row>
    <row r="17" spans="1:16" s="6" customFormat="1" ht="19.5" customHeight="1">
      <c r="A17" s="38"/>
      <c r="B17" s="38"/>
      <c r="C17" s="38"/>
      <c r="D17" s="37">
        <v>2220</v>
      </c>
      <c r="E17" s="37" t="s">
        <v>38</v>
      </c>
      <c r="F17" s="36"/>
      <c r="G17" s="37"/>
      <c r="H17" s="37"/>
      <c r="I17" s="62"/>
      <c r="J17" s="64"/>
      <c r="K17" s="64"/>
      <c r="L17" s="62">
        <f>D17*5000/10000</f>
        <v>1110</v>
      </c>
      <c r="M17" s="62">
        <f>D17*2500/10000</f>
        <v>555</v>
      </c>
      <c r="N17" s="62"/>
      <c r="O17" s="62">
        <f>L17-M17</f>
        <v>555</v>
      </c>
      <c r="P17" s="37"/>
    </row>
    <row r="18" spans="1:16" s="6" customFormat="1" ht="19.5" customHeight="1">
      <c r="A18" s="38"/>
      <c r="B18" s="38" t="s">
        <v>27</v>
      </c>
      <c r="C18" s="38"/>
      <c r="D18" s="37">
        <f>SUM(D15:D17)</f>
        <v>4270</v>
      </c>
      <c r="E18" s="37"/>
      <c r="F18" s="36"/>
      <c r="G18" s="37"/>
      <c r="H18" s="37"/>
      <c r="I18" s="62"/>
      <c r="J18" s="62"/>
      <c r="K18" s="62"/>
      <c r="L18" s="62">
        <f aca="true" t="shared" si="12" ref="L18:O18">SUM(L15:L17)</f>
        <v>2135</v>
      </c>
      <c r="M18" s="62">
        <f t="shared" si="12"/>
        <v>1045</v>
      </c>
      <c r="N18" s="62"/>
      <c r="O18" s="62">
        <f t="shared" si="12"/>
        <v>1090</v>
      </c>
      <c r="P18" s="37"/>
    </row>
    <row r="19" spans="1:16" s="6" customFormat="1" ht="19.5" customHeight="1">
      <c r="A19" s="39" t="s">
        <v>39</v>
      </c>
      <c r="B19" s="39">
        <v>7</v>
      </c>
      <c r="C19" s="40" t="s">
        <v>40</v>
      </c>
      <c r="D19" s="41">
        <v>5000</v>
      </c>
      <c r="E19" s="42"/>
      <c r="F19" s="43">
        <v>139000</v>
      </c>
      <c r="G19" s="42"/>
      <c r="H19" s="42"/>
      <c r="I19" s="65"/>
      <c r="J19" s="65"/>
      <c r="K19" s="65"/>
      <c r="L19" s="65">
        <f>D19*1000/10000</f>
        <v>500</v>
      </c>
      <c r="M19" s="66">
        <f aca="true" t="shared" si="13" ref="M19:M23">L19</f>
        <v>500</v>
      </c>
      <c r="N19" s="65"/>
      <c r="O19" s="65">
        <f t="shared" si="11"/>
        <v>0</v>
      </c>
      <c r="P19" s="67" t="s">
        <v>41</v>
      </c>
    </row>
    <row r="20" spans="1:16" s="6" customFormat="1" ht="19.5" customHeight="1">
      <c r="A20" s="44"/>
      <c r="B20" s="45" t="s">
        <v>27</v>
      </c>
      <c r="C20" s="46"/>
      <c r="D20" s="43">
        <f>SUM(D19)</f>
        <v>5000</v>
      </c>
      <c r="E20" s="43"/>
      <c r="F20" s="43">
        <f>SUM(F19)</f>
        <v>139000</v>
      </c>
      <c r="G20" s="47"/>
      <c r="H20" s="47"/>
      <c r="I20" s="47"/>
      <c r="J20" s="65"/>
      <c r="K20" s="47"/>
      <c r="L20" s="65">
        <f aca="true" t="shared" si="14" ref="L20:O20">SUM(L19)</f>
        <v>500</v>
      </c>
      <c r="M20" s="66">
        <f t="shared" si="13"/>
        <v>500</v>
      </c>
      <c r="N20" s="65"/>
      <c r="O20" s="65">
        <f t="shared" si="14"/>
        <v>0</v>
      </c>
      <c r="P20" s="68"/>
    </row>
    <row r="21" spans="1:16" s="6" customFormat="1" ht="19.5" customHeight="1">
      <c r="A21" s="40" t="s">
        <v>42</v>
      </c>
      <c r="B21" s="40">
        <v>8</v>
      </c>
      <c r="C21" s="48" t="s">
        <v>43</v>
      </c>
      <c r="D21" s="41">
        <v>5000</v>
      </c>
      <c r="E21" s="42"/>
      <c r="F21" s="43">
        <v>21500</v>
      </c>
      <c r="G21" s="42"/>
      <c r="H21" s="42"/>
      <c r="I21" s="65"/>
      <c r="J21" s="65"/>
      <c r="K21" s="65"/>
      <c r="L21" s="65">
        <f>D21*1000/10000</f>
        <v>500</v>
      </c>
      <c r="M21" s="66">
        <f t="shared" si="13"/>
        <v>500</v>
      </c>
      <c r="N21" s="65"/>
      <c r="O21" s="65">
        <f>L21-M21</f>
        <v>0</v>
      </c>
      <c r="P21" s="69" t="s">
        <v>41</v>
      </c>
    </row>
    <row r="22" spans="1:16" s="6" customFormat="1" ht="19.5" customHeight="1">
      <c r="A22" s="40"/>
      <c r="B22" s="45" t="s">
        <v>27</v>
      </c>
      <c r="C22" s="46"/>
      <c r="D22" s="43">
        <f>SUM(D21:D21)</f>
        <v>5000</v>
      </c>
      <c r="E22" s="43"/>
      <c r="F22" s="43">
        <f>SUM(F21:F21)</f>
        <v>21500</v>
      </c>
      <c r="G22" s="43"/>
      <c r="H22" s="43"/>
      <c r="I22" s="65"/>
      <c r="J22" s="65"/>
      <c r="K22" s="65"/>
      <c r="L22" s="65">
        <f>SUM(L21:L21)</f>
        <v>500</v>
      </c>
      <c r="M22" s="66">
        <f t="shared" si="13"/>
        <v>500</v>
      </c>
      <c r="N22" s="65"/>
      <c r="O22" s="65">
        <f>SUM(O21:O21)</f>
        <v>0</v>
      </c>
      <c r="P22" s="69"/>
    </row>
    <row r="23" spans="1:16" s="6" customFormat="1" ht="19.5" customHeight="1">
      <c r="A23" s="49" t="s">
        <v>44</v>
      </c>
      <c r="B23" s="50">
        <v>9</v>
      </c>
      <c r="C23" s="51" t="s">
        <v>44</v>
      </c>
      <c r="D23" s="43">
        <v>20000</v>
      </c>
      <c r="E23" s="43"/>
      <c r="F23" s="43"/>
      <c r="G23" s="43"/>
      <c r="H23" s="43"/>
      <c r="I23" s="65"/>
      <c r="J23" s="65"/>
      <c r="K23" s="65"/>
      <c r="L23" s="65">
        <f>D23*100/10000</f>
        <v>200</v>
      </c>
      <c r="M23" s="65">
        <f t="shared" si="13"/>
        <v>200</v>
      </c>
      <c r="N23" s="65"/>
      <c r="O23" s="65"/>
      <c r="P23" s="69"/>
    </row>
    <row r="24" spans="1:16" s="6" customFormat="1" ht="19.5" customHeight="1">
      <c r="A24" s="49" t="s">
        <v>45</v>
      </c>
      <c r="B24" s="49">
        <v>10</v>
      </c>
      <c r="C24" s="49" t="s">
        <v>45</v>
      </c>
      <c r="D24" s="43">
        <v>10000</v>
      </c>
      <c r="E24" s="43"/>
      <c r="F24" s="43"/>
      <c r="G24" s="43"/>
      <c r="H24" s="43"/>
      <c r="I24" s="65"/>
      <c r="J24" s="65"/>
      <c r="K24" s="65"/>
      <c r="L24" s="65">
        <f>SUM(D24*200/10000)</f>
        <v>200</v>
      </c>
      <c r="M24" s="65">
        <v>200</v>
      </c>
      <c r="N24" s="65"/>
      <c r="O24" s="65"/>
      <c r="P24" s="69"/>
    </row>
    <row r="25" spans="5:17" ht="14.25"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4:17" ht="14.25"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8:17" ht="14.25">
      <c r="H27"/>
      <c r="Q27" s="52"/>
    </row>
    <row r="28" spans="5:17" ht="14.25"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5:17" ht="14.25"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5:17" ht="14.25"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5:17" ht="14.25"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5:17" ht="14.25"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5:17" ht="14.25"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5:17" ht="14.25"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5:17" ht="14.25"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5:17" ht="14.25"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5:17" ht="14.25"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5:17" ht="14.25"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5:17" ht="14.25"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5:17" ht="14.25"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5:17" ht="14.25"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5:17" ht="14.25"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5:17" ht="14.25"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5:17" ht="14.25"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5:17" ht="14.25"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5:17" ht="14.25"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5:17" ht="14.25"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5:17" ht="14.25"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5:17" ht="14.25"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5:17" ht="14.25"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5:17" ht="14.25"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5:17" ht="14.25"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5:17" ht="14.25"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5:17" ht="14.25"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5:17" ht="14.25"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5:17" ht="14.25"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5:17" ht="14.25"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5:17" ht="14.25"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5:17" ht="14.25"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5:17" ht="14.25"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5:17" ht="14.25"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5:17" ht="14.25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5:17" ht="14.25"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5:17" ht="14.25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5:17" ht="14.25"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5:17" ht="14.25"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5:17" ht="14.25"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5:17" ht="14.25"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5:17" ht="14.25"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5:17" ht="14.25"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5:17" ht="14.25"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5:17" ht="14.25"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5:17" ht="14.25"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5:17" ht="14.25"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5:17" ht="14.25"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5:17" ht="14.25"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5:17" ht="14.25"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5:17" ht="14.25"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5:17" ht="14.25"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5:17" ht="14.25"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5:17" ht="14.25"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5:17" ht="14.25"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5:17" ht="14.25"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</sheetData>
  <sheetProtection/>
  <mergeCells count="28">
    <mergeCell ref="A1:C1"/>
    <mergeCell ref="A2:P2"/>
    <mergeCell ref="E3:I3"/>
    <mergeCell ref="M3:O3"/>
    <mergeCell ref="A5:C5"/>
    <mergeCell ref="B10:C10"/>
    <mergeCell ref="B14:C14"/>
    <mergeCell ref="B18:C18"/>
    <mergeCell ref="B20:C20"/>
    <mergeCell ref="B22:C22"/>
    <mergeCell ref="A3:A4"/>
    <mergeCell ref="A6:A10"/>
    <mergeCell ref="A11:A14"/>
    <mergeCell ref="A15:A18"/>
    <mergeCell ref="A19:A20"/>
    <mergeCell ref="A21:A22"/>
    <mergeCell ref="B11:B13"/>
    <mergeCell ref="B15:B17"/>
    <mergeCell ref="C15:C17"/>
    <mergeCell ref="D3:D4"/>
    <mergeCell ref="J3:J4"/>
    <mergeCell ref="K3:K4"/>
    <mergeCell ref="L3:L4"/>
    <mergeCell ref="P3:P4"/>
    <mergeCell ref="P6:P8"/>
    <mergeCell ref="P15:P18"/>
    <mergeCell ref="P19:P20"/>
    <mergeCell ref="B3:C4"/>
  </mergeCells>
  <printOptions horizontalCentered="1" verticalCentered="1"/>
  <pageMargins left="0.51" right="0.31" top="0.59" bottom="0.43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2:J76"/>
  <sheetViews>
    <sheetView zoomScaleSheetLayoutView="100" workbookViewId="0" topLeftCell="A10">
      <pane xSplit="10" ySplit="3" topLeftCell="K13" activePane="bottomRight" state="frozen"/>
      <selection pane="bottomRight" activeCell="J58" sqref="J58:J75"/>
    </sheetView>
  </sheetViews>
  <sheetFormatPr defaultColWidth="9.00390625" defaultRowHeight="14.25"/>
  <cols>
    <col min="6" max="6" width="30.375" style="0" customWidth="1"/>
    <col min="9" max="10" width="12.625" style="0" bestFit="1" customWidth="1"/>
  </cols>
  <sheetData>
    <row r="12" spans="7:10" ht="14.25">
      <c r="G12" t="s">
        <v>11</v>
      </c>
      <c r="H12" t="s">
        <v>46</v>
      </c>
      <c r="I12" t="s">
        <v>47</v>
      </c>
      <c r="J12" t="s">
        <v>48</v>
      </c>
    </row>
    <row r="13" spans="6:10" ht="14.25">
      <c r="F13" s="1" t="s">
        <v>49</v>
      </c>
      <c r="G13" t="s">
        <v>50</v>
      </c>
      <c r="H13">
        <v>6705</v>
      </c>
      <c r="I13">
        <v>2</v>
      </c>
      <c r="J13">
        <f>SUM(H13/3*I13)</f>
        <v>4470</v>
      </c>
    </row>
    <row r="14" spans="6:10" ht="14.25">
      <c r="F14" s="1"/>
      <c r="G14" t="s">
        <v>51</v>
      </c>
      <c r="H14">
        <v>6705</v>
      </c>
      <c r="I14">
        <v>2</v>
      </c>
      <c r="J14">
        <f aca="true" t="shared" si="0" ref="J14:J19">SUM(H14/3*I14)</f>
        <v>4470</v>
      </c>
    </row>
    <row r="15" spans="6:10" ht="14.25">
      <c r="F15" s="1"/>
      <c r="G15" t="s">
        <v>52</v>
      </c>
      <c r="H15">
        <v>6705</v>
      </c>
      <c r="I15">
        <v>2</v>
      </c>
      <c r="J15">
        <f t="shared" si="0"/>
        <v>4470</v>
      </c>
    </row>
    <row r="16" spans="6:10" ht="14.25">
      <c r="F16" s="1"/>
      <c r="G16" t="s">
        <v>53</v>
      </c>
      <c r="H16">
        <v>6705</v>
      </c>
      <c r="I16">
        <v>5</v>
      </c>
      <c r="J16">
        <f t="shared" si="0"/>
        <v>11175</v>
      </c>
    </row>
    <row r="17" spans="6:10" ht="14.25">
      <c r="F17" s="1"/>
      <c r="G17" t="s">
        <v>54</v>
      </c>
      <c r="H17">
        <v>6705</v>
      </c>
      <c r="I17">
        <v>3</v>
      </c>
      <c r="J17">
        <f t="shared" si="0"/>
        <v>6705</v>
      </c>
    </row>
    <row r="18" spans="6:10" ht="14.25">
      <c r="F18" s="1"/>
      <c r="G18" t="s">
        <v>26</v>
      </c>
      <c r="H18">
        <v>6705</v>
      </c>
      <c r="I18">
        <v>3</v>
      </c>
      <c r="J18">
        <f>SUM(H18/3*3*I18)</f>
        <v>20115</v>
      </c>
    </row>
    <row r="19" spans="6:10" ht="14.25">
      <c r="F19" s="1" t="s">
        <v>55</v>
      </c>
      <c r="G19" t="s">
        <v>50</v>
      </c>
      <c r="H19">
        <v>2481</v>
      </c>
      <c r="I19">
        <v>4</v>
      </c>
      <c r="J19">
        <f aca="true" t="shared" si="1" ref="J19:J23">SUM(H19/3*I19)</f>
        <v>3308</v>
      </c>
    </row>
    <row r="20" spans="6:10" ht="14.25">
      <c r="F20" s="1"/>
      <c r="G20" t="s">
        <v>51</v>
      </c>
      <c r="H20">
        <v>2481</v>
      </c>
      <c r="I20">
        <v>4</v>
      </c>
      <c r="J20">
        <f t="shared" si="1"/>
        <v>3308</v>
      </c>
    </row>
    <row r="21" spans="6:10" ht="14.25">
      <c r="F21" s="1"/>
      <c r="G21" t="s">
        <v>52</v>
      </c>
      <c r="H21">
        <v>2481</v>
      </c>
      <c r="I21">
        <v>4</v>
      </c>
      <c r="J21">
        <f t="shared" si="1"/>
        <v>3308</v>
      </c>
    </row>
    <row r="22" spans="6:10" ht="14.25">
      <c r="F22" s="1"/>
      <c r="G22" t="s">
        <v>53</v>
      </c>
      <c r="H22">
        <v>2481</v>
      </c>
      <c r="I22">
        <v>10</v>
      </c>
      <c r="J22">
        <f t="shared" si="1"/>
        <v>8270</v>
      </c>
    </row>
    <row r="23" spans="6:10" ht="14.25">
      <c r="F23" s="1"/>
      <c r="G23" t="s">
        <v>54</v>
      </c>
      <c r="H23">
        <v>2481</v>
      </c>
      <c r="I23">
        <v>6</v>
      </c>
      <c r="J23">
        <f t="shared" si="1"/>
        <v>4962</v>
      </c>
    </row>
    <row r="24" spans="6:10" ht="14.25">
      <c r="F24" s="1"/>
      <c r="G24" t="s">
        <v>26</v>
      </c>
      <c r="H24">
        <v>2481</v>
      </c>
      <c r="I24">
        <v>3</v>
      </c>
      <c r="J24">
        <f>SUM(H24/3*3*I24)</f>
        <v>7443</v>
      </c>
    </row>
    <row r="25" spans="6:10" ht="14.25">
      <c r="F25" s="1"/>
      <c r="J25">
        <f aca="true" t="shared" si="2" ref="J25:J30">SUM(J13+J19)</f>
        <v>7778</v>
      </c>
    </row>
    <row r="26" spans="6:10" ht="14.25">
      <c r="F26" s="1"/>
      <c r="J26">
        <f t="shared" si="2"/>
        <v>7778</v>
      </c>
    </row>
    <row r="27" spans="6:10" ht="14.25">
      <c r="F27" s="1"/>
      <c r="J27">
        <f t="shared" si="2"/>
        <v>7778</v>
      </c>
    </row>
    <row r="28" spans="6:10" ht="14.25">
      <c r="F28" s="1"/>
      <c r="J28">
        <f t="shared" si="2"/>
        <v>19445</v>
      </c>
    </row>
    <row r="29" spans="6:10" ht="14.25">
      <c r="F29" s="1"/>
      <c r="J29">
        <f t="shared" si="2"/>
        <v>11667</v>
      </c>
    </row>
    <row r="30" spans="6:10" ht="14.25">
      <c r="F30" s="1"/>
      <c r="J30">
        <f t="shared" si="2"/>
        <v>27558</v>
      </c>
    </row>
    <row r="31" spans="6:10" ht="14.25">
      <c r="F31" s="1" t="s">
        <v>56</v>
      </c>
      <c r="G31" t="s">
        <v>50</v>
      </c>
      <c r="H31">
        <v>10668</v>
      </c>
      <c r="I31">
        <v>2</v>
      </c>
      <c r="J31">
        <f aca="true" t="shared" si="3" ref="J31:J35">SUM(H31/3*I31)</f>
        <v>7112</v>
      </c>
    </row>
    <row r="32" spans="6:10" ht="14.25">
      <c r="F32" s="1"/>
      <c r="G32" t="s">
        <v>51</v>
      </c>
      <c r="H32">
        <v>10668</v>
      </c>
      <c r="I32">
        <v>2</v>
      </c>
      <c r="J32">
        <f t="shared" si="3"/>
        <v>7112</v>
      </c>
    </row>
    <row r="33" spans="6:10" ht="14.25">
      <c r="F33" s="1"/>
      <c r="G33" t="s">
        <v>52</v>
      </c>
      <c r="H33">
        <v>10668</v>
      </c>
      <c r="I33">
        <v>2</v>
      </c>
      <c r="J33">
        <f t="shared" si="3"/>
        <v>7112</v>
      </c>
    </row>
    <row r="34" spans="6:10" ht="14.25">
      <c r="F34" s="1"/>
      <c r="G34" t="s">
        <v>53</v>
      </c>
      <c r="H34">
        <v>10668</v>
      </c>
      <c r="I34">
        <v>8</v>
      </c>
      <c r="J34">
        <f t="shared" si="3"/>
        <v>28448</v>
      </c>
    </row>
    <row r="35" spans="6:10" ht="14.25">
      <c r="F35" s="1"/>
      <c r="G35" t="s">
        <v>54</v>
      </c>
      <c r="H35">
        <v>10668</v>
      </c>
      <c r="I35">
        <v>3</v>
      </c>
      <c r="J35">
        <f t="shared" si="3"/>
        <v>10668</v>
      </c>
    </row>
    <row r="36" spans="6:10" ht="14.25">
      <c r="F36" s="1"/>
      <c r="G36" t="s">
        <v>26</v>
      </c>
      <c r="H36">
        <v>10668</v>
      </c>
      <c r="I36">
        <v>3</v>
      </c>
      <c r="J36">
        <f>SUM(H36/3*3*I36)</f>
        <v>32004</v>
      </c>
    </row>
    <row r="37" spans="6:10" ht="14.25">
      <c r="F37" s="1" t="s">
        <v>57</v>
      </c>
      <c r="G37" t="s">
        <v>50</v>
      </c>
      <c r="H37">
        <v>40977</v>
      </c>
      <c r="I37">
        <v>2</v>
      </c>
      <c r="J37">
        <f aca="true" t="shared" si="4" ref="J37:J41">SUM(H37/3*I37)</f>
        <v>27318</v>
      </c>
    </row>
    <row r="38" spans="6:10" ht="14.25">
      <c r="F38" s="1"/>
      <c r="G38" t="s">
        <v>51</v>
      </c>
      <c r="H38">
        <v>40977</v>
      </c>
      <c r="I38">
        <v>2</v>
      </c>
      <c r="J38">
        <f t="shared" si="4"/>
        <v>27318</v>
      </c>
    </row>
    <row r="39" spans="6:10" ht="14.25">
      <c r="F39" s="1"/>
      <c r="G39" t="s">
        <v>52</v>
      </c>
      <c r="H39">
        <v>40977</v>
      </c>
      <c r="I39">
        <v>2</v>
      </c>
      <c r="J39">
        <f t="shared" si="4"/>
        <v>27318</v>
      </c>
    </row>
    <row r="40" spans="6:10" ht="14.25">
      <c r="F40" s="1"/>
      <c r="G40" t="s">
        <v>53</v>
      </c>
      <c r="H40">
        <v>40977</v>
      </c>
      <c r="I40">
        <v>5</v>
      </c>
      <c r="J40">
        <f t="shared" si="4"/>
        <v>68295</v>
      </c>
    </row>
    <row r="41" spans="6:10" ht="14.25">
      <c r="F41" s="1"/>
      <c r="G41" t="s">
        <v>54</v>
      </c>
      <c r="H41">
        <v>40977</v>
      </c>
      <c r="I41">
        <v>3</v>
      </c>
      <c r="J41">
        <f t="shared" si="4"/>
        <v>40977</v>
      </c>
    </row>
    <row r="42" spans="6:10" ht="14.25">
      <c r="F42" s="1"/>
      <c r="G42" t="s">
        <v>26</v>
      </c>
      <c r="H42">
        <v>40977</v>
      </c>
      <c r="I42">
        <v>3</v>
      </c>
      <c r="J42">
        <f>SUM(H42/3*3*I42)</f>
        <v>122931</v>
      </c>
    </row>
    <row r="43" spans="6:10" ht="14.25">
      <c r="F43" s="1"/>
      <c r="J43">
        <f aca="true" t="shared" si="5" ref="J43:J48">SUM(J31+J37)</f>
        <v>34430</v>
      </c>
    </row>
    <row r="44" spans="6:10" ht="14.25">
      <c r="F44" s="1"/>
      <c r="J44">
        <f t="shared" si="5"/>
        <v>34430</v>
      </c>
    </row>
    <row r="45" spans="6:10" ht="14.25">
      <c r="F45" s="1"/>
      <c r="J45">
        <f t="shared" si="5"/>
        <v>34430</v>
      </c>
    </row>
    <row r="46" spans="6:10" ht="14.25">
      <c r="F46" s="1"/>
      <c r="J46">
        <f t="shared" si="5"/>
        <v>96743</v>
      </c>
    </row>
    <row r="47" spans="6:10" ht="14.25">
      <c r="F47" s="1"/>
      <c r="J47">
        <f t="shared" si="5"/>
        <v>51645</v>
      </c>
    </row>
    <row r="48" spans="6:10" ht="14.25">
      <c r="F48" s="1"/>
      <c r="J48">
        <f t="shared" si="5"/>
        <v>154935</v>
      </c>
    </row>
    <row r="49" ht="14.25">
      <c r="F49" s="1"/>
    </row>
    <row r="50" spans="6:10" ht="14.25">
      <c r="F50" s="1" t="s">
        <v>58</v>
      </c>
      <c r="G50" t="s">
        <v>50</v>
      </c>
      <c r="H50">
        <v>15102</v>
      </c>
      <c r="I50">
        <v>2</v>
      </c>
      <c r="J50">
        <f aca="true" t="shared" si="6" ref="J50:J54">SUM(H50/3*I50)</f>
        <v>10068</v>
      </c>
    </row>
    <row r="51" spans="6:10" ht="14.25">
      <c r="F51" s="1"/>
      <c r="G51" t="s">
        <v>51</v>
      </c>
      <c r="H51">
        <v>15102</v>
      </c>
      <c r="I51">
        <v>2</v>
      </c>
      <c r="J51">
        <f t="shared" si="6"/>
        <v>10068</v>
      </c>
    </row>
    <row r="52" spans="6:10" ht="14.25">
      <c r="F52" s="1"/>
      <c r="G52" t="s">
        <v>52</v>
      </c>
      <c r="H52">
        <v>15102</v>
      </c>
      <c r="I52">
        <v>2</v>
      </c>
      <c r="J52">
        <f t="shared" si="6"/>
        <v>10068</v>
      </c>
    </row>
    <row r="53" spans="6:10" ht="14.25">
      <c r="F53" s="1"/>
      <c r="G53" t="s">
        <v>53</v>
      </c>
      <c r="H53">
        <v>15102</v>
      </c>
      <c r="I53">
        <v>5</v>
      </c>
      <c r="J53">
        <f t="shared" si="6"/>
        <v>25170</v>
      </c>
    </row>
    <row r="54" spans="6:10" ht="14.25">
      <c r="F54" s="1"/>
      <c r="G54" t="s">
        <v>54</v>
      </c>
      <c r="H54">
        <v>15102</v>
      </c>
      <c r="I54">
        <v>3</v>
      </c>
      <c r="J54">
        <f t="shared" si="6"/>
        <v>15102</v>
      </c>
    </row>
    <row r="55" spans="6:10" ht="14.25">
      <c r="F55" s="1"/>
      <c r="G55" t="s">
        <v>26</v>
      </c>
      <c r="H55">
        <v>15102</v>
      </c>
      <c r="I55">
        <v>3</v>
      </c>
      <c r="J55">
        <f>SUM(H55/3*3*I55)</f>
        <v>45306</v>
      </c>
    </row>
    <row r="58" spans="6:10" ht="14.25">
      <c r="F58" s="1" t="s">
        <v>59</v>
      </c>
      <c r="G58" t="s">
        <v>26</v>
      </c>
      <c r="H58">
        <v>2769</v>
      </c>
      <c r="I58">
        <v>4</v>
      </c>
      <c r="J58" s="2">
        <f>SUM(H58/3*3*I58)</f>
        <v>11076</v>
      </c>
    </row>
    <row r="59" spans="6:10" ht="14.25">
      <c r="F59" s="1"/>
      <c r="G59" t="s">
        <v>51</v>
      </c>
      <c r="H59">
        <v>2769</v>
      </c>
      <c r="I59">
        <v>2</v>
      </c>
      <c r="J59" s="2">
        <f>SUM(H59/3*I59)</f>
        <v>1846</v>
      </c>
    </row>
    <row r="60" spans="6:10" ht="14.25">
      <c r="F60" s="1"/>
      <c r="G60" t="s">
        <v>52</v>
      </c>
      <c r="H60">
        <v>2769</v>
      </c>
      <c r="I60">
        <v>2</v>
      </c>
      <c r="J60" s="2">
        <f aca="true" t="shared" si="7" ref="J60:J66">SUM(H60/3*I60)</f>
        <v>1846</v>
      </c>
    </row>
    <row r="61" spans="6:10" ht="14.25">
      <c r="F61" s="1"/>
      <c r="G61" t="s">
        <v>50</v>
      </c>
      <c r="H61">
        <v>2769</v>
      </c>
      <c r="I61">
        <v>3</v>
      </c>
      <c r="J61" s="2">
        <f t="shared" si="7"/>
        <v>2769</v>
      </c>
    </row>
    <row r="62" spans="6:10" ht="14.25">
      <c r="F62" s="1"/>
      <c r="G62" t="s">
        <v>53</v>
      </c>
      <c r="H62">
        <v>2769</v>
      </c>
      <c r="I62">
        <v>4</v>
      </c>
      <c r="J62" s="2">
        <f t="shared" si="7"/>
        <v>3692</v>
      </c>
    </row>
    <row r="63" spans="6:10" ht="14.25">
      <c r="F63" s="1"/>
      <c r="G63" t="s">
        <v>60</v>
      </c>
      <c r="H63">
        <v>2769</v>
      </c>
      <c r="I63">
        <v>3</v>
      </c>
      <c r="J63" s="2">
        <f t="shared" si="7"/>
        <v>2769</v>
      </c>
    </row>
    <row r="64" ht="14.25">
      <c r="J64" s="3"/>
    </row>
    <row r="65" spans="6:10" ht="14.25">
      <c r="F65" s="1" t="s">
        <v>61</v>
      </c>
      <c r="G65" t="s">
        <v>51</v>
      </c>
      <c r="H65">
        <v>819</v>
      </c>
      <c r="I65">
        <v>2</v>
      </c>
      <c r="J65" s="2">
        <f t="shared" si="7"/>
        <v>546</v>
      </c>
    </row>
    <row r="66" spans="6:10" ht="14.25">
      <c r="F66" s="1"/>
      <c r="G66" t="s">
        <v>52</v>
      </c>
      <c r="H66">
        <v>819</v>
      </c>
      <c r="I66">
        <v>2</v>
      </c>
      <c r="J66" s="2">
        <f t="shared" si="7"/>
        <v>546</v>
      </c>
    </row>
    <row r="67" spans="6:10" ht="14.25">
      <c r="F67" s="1"/>
      <c r="G67" t="s">
        <v>53</v>
      </c>
      <c r="H67">
        <v>819</v>
      </c>
      <c r="I67">
        <v>4</v>
      </c>
      <c r="J67" s="2">
        <f aca="true" t="shared" si="8" ref="J67:J75">SUM(H67/3*I67)</f>
        <v>1092</v>
      </c>
    </row>
    <row r="68" spans="6:10" ht="14.25">
      <c r="F68" s="1"/>
      <c r="G68" t="s">
        <v>60</v>
      </c>
      <c r="H68">
        <v>819</v>
      </c>
      <c r="I68">
        <v>3</v>
      </c>
      <c r="J68" s="2">
        <f t="shared" si="8"/>
        <v>819</v>
      </c>
    </row>
    <row r="69" spans="6:10" ht="14.25">
      <c r="F69" s="1"/>
      <c r="G69" t="s">
        <v>54</v>
      </c>
      <c r="H69">
        <v>819</v>
      </c>
      <c r="I69">
        <v>3</v>
      </c>
      <c r="J69" s="2">
        <f t="shared" si="8"/>
        <v>819</v>
      </c>
    </row>
    <row r="70" spans="6:10" ht="14.25">
      <c r="F70" s="1"/>
      <c r="G70" t="s">
        <v>26</v>
      </c>
      <c r="H70">
        <v>819</v>
      </c>
      <c r="I70">
        <v>4</v>
      </c>
      <c r="J70" s="2">
        <f>SUM(H70/3*3*I70)</f>
        <v>3276</v>
      </c>
    </row>
    <row r="71" ht="14.25">
      <c r="J71" s="3"/>
    </row>
    <row r="72" spans="6:10" ht="14.25">
      <c r="F72" s="1" t="s">
        <v>62</v>
      </c>
      <c r="G72" t="s">
        <v>53</v>
      </c>
      <c r="H72">
        <v>2739</v>
      </c>
      <c r="I72">
        <v>2</v>
      </c>
      <c r="J72" s="2">
        <f t="shared" si="8"/>
        <v>1826</v>
      </c>
    </row>
    <row r="73" spans="6:10" ht="14.25">
      <c r="F73" s="1"/>
      <c r="G73" t="s">
        <v>60</v>
      </c>
      <c r="H73">
        <v>2739</v>
      </c>
      <c r="I73">
        <v>3</v>
      </c>
      <c r="J73" s="2">
        <f t="shared" si="8"/>
        <v>2739</v>
      </c>
    </row>
    <row r="74" spans="6:10" ht="14.25">
      <c r="F74" s="1"/>
      <c r="G74" t="s">
        <v>63</v>
      </c>
      <c r="H74">
        <v>2739</v>
      </c>
      <c r="I74">
        <v>2</v>
      </c>
      <c r="J74" s="3">
        <f t="shared" si="8"/>
        <v>1826</v>
      </c>
    </row>
    <row r="75" spans="6:10" ht="14.25">
      <c r="F75" s="1"/>
      <c r="G75" t="s">
        <v>54</v>
      </c>
      <c r="H75">
        <v>2739</v>
      </c>
      <c r="I75">
        <v>3</v>
      </c>
      <c r="J75" s="2">
        <f t="shared" si="8"/>
        <v>2739</v>
      </c>
    </row>
    <row r="76" ht="14.25">
      <c r="J76" s="3"/>
    </row>
  </sheetData>
  <sheetProtection/>
  <mergeCells count="8">
    <mergeCell ref="F13:F18"/>
    <mergeCell ref="F19:F24"/>
    <mergeCell ref="F31:F36"/>
    <mergeCell ref="F37:F42"/>
    <mergeCell ref="F50:F55"/>
    <mergeCell ref="F58:F63"/>
    <mergeCell ref="F65:F70"/>
    <mergeCell ref="F72:F7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飞天小女侠</cp:lastModifiedBy>
  <cp:lastPrinted>2019-01-23T06:38:11Z</cp:lastPrinted>
  <dcterms:created xsi:type="dcterms:W3CDTF">2012-09-26T00:59:50Z</dcterms:created>
  <dcterms:modified xsi:type="dcterms:W3CDTF">2021-11-23T03:58:42Z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1FECB3A8D7C943C19E3FAB4F2AB7AE70</vt:lpwstr>
  </property>
</Properties>
</file>